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\Dropbox\Účetnictví\ROZPOČTOVÁ OPATŘENÍ\"/>
    </mc:Choice>
  </mc:AlternateContent>
  <xr:revisionPtr revIDLastSave="0" documentId="13_ncr:1_{45D401F0-9792-483D-8BC3-87ADD2038288}" xr6:coauthVersionLast="47" xr6:coauthVersionMax="47" xr10:uidLastSave="{00000000-0000-0000-0000-000000000000}"/>
  <bookViews>
    <workbookView xWindow="-108" yWindow="-108" windowWidth="23256" windowHeight="12576" xr2:uid="{B464BB11-6326-471E-AA54-5EF60A950C33}"/>
  </bookViews>
  <sheets>
    <sheet name="RO č.3_11.6.2020" sheetId="1" r:id="rId1"/>
    <sheet name="MP_Via rustica" sheetId="2" r:id="rId2"/>
    <sheet name="příspěvek Masce" sheetId="3" r:id="rId3"/>
  </sheets>
  <externalReferences>
    <externalReference r:id="rId4"/>
  </externalReferences>
  <definedNames>
    <definedName name="_xlnm._FilterDatabase" localSheetId="0" hidden="1">'RO č.3_11.6.2020'!$A$1:$L$44</definedName>
    <definedName name="Dotace">[1]obce!$B$3:$B$13</definedName>
    <definedName name="Měsíc">[1]obce!$C$2:$C$13</definedName>
    <definedName name="Obec">[1]obce!$A$2:$A$27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1" l="1"/>
  <c r="Q8" i="1"/>
  <c r="P79" i="1"/>
  <c r="P95" i="1" l="1"/>
  <c r="P97" i="1" l="1"/>
  <c r="E24" i="3"/>
  <c r="P96" i="1"/>
  <c r="M84" i="1"/>
  <c r="P78" i="1"/>
  <c r="L78" i="1"/>
  <c r="P73" i="1"/>
  <c r="P72" i="1"/>
  <c r="P71" i="1"/>
  <c r="L71" i="1"/>
  <c r="M67" i="1"/>
  <c r="P66" i="1"/>
  <c r="P64" i="1"/>
  <c r="P60" i="1"/>
  <c r="P59" i="1"/>
  <c r="M55" i="1"/>
  <c r="M54" i="1"/>
  <c r="P54" i="1" s="1"/>
  <c r="P53" i="1"/>
  <c r="M44" i="1"/>
  <c r="P41" i="1" s="1"/>
  <c r="M43" i="1"/>
  <c r="P38" i="1"/>
  <c r="L38" i="1"/>
  <c r="L36" i="1"/>
  <c r="K36" i="1"/>
  <c r="P35" i="1"/>
  <c r="M34" i="1"/>
  <c r="P33" i="1" s="1"/>
  <c r="L33" i="1"/>
  <c r="M31" i="1"/>
  <c r="M30" i="1"/>
  <c r="M29" i="1"/>
  <c r="L29" i="1"/>
  <c r="L28" i="1"/>
  <c r="P27" i="1"/>
  <c r="M25" i="1"/>
  <c r="P24" i="1"/>
  <c r="P23" i="1"/>
  <c r="P21" i="1"/>
  <c r="M20" i="1"/>
  <c r="P20" i="1" s="1"/>
  <c r="P19" i="1"/>
  <c r="M18" i="1"/>
  <c r="M17" i="1"/>
  <c r="P17" i="1" s="1"/>
  <c r="P15" i="1"/>
  <c r="P12" i="1"/>
  <c r="P11" i="1"/>
  <c r="M10" i="1"/>
  <c r="P9" i="1"/>
  <c r="P8" i="1"/>
  <c r="P6" i="1"/>
  <c r="P4" i="1"/>
  <c r="L3" i="1"/>
  <c r="P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</author>
  </authors>
  <commentList>
    <comment ref="N95" authorId="0" shapeId="0" xr:uid="{8B68BE53-8A37-4550-8971-A20FDDB2717D}">
      <text>
        <r>
          <rPr>
            <b/>
            <sz val="9"/>
            <color indexed="81"/>
            <rFont val="Tahoma"/>
            <family val="2"/>
            <charset val="238"/>
          </rPr>
          <t>Michaela:
chybný součet, zůstal tam bonus Nové Cerekve za brownfield, který se nakonec nevyúčtoval, ale součet se neopravil...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<sst xmlns="http://schemas.openxmlformats.org/spreadsheetml/2006/main" count="732" uniqueCount="282">
  <si>
    <t>Celkem</t>
  </si>
  <si>
    <t>-</t>
  </si>
  <si>
    <t>Modernizace HZ Žirovnice</t>
  </si>
  <si>
    <t>MV</t>
  </si>
  <si>
    <t>Žirovnice</t>
  </si>
  <si>
    <t>Květen</t>
  </si>
  <si>
    <t>Kraj Vysočina</t>
  </si>
  <si>
    <t>Březen</t>
  </si>
  <si>
    <t>Křížky</t>
  </si>
  <si>
    <t>MZe</t>
  </si>
  <si>
    <t>Únor</t>
  </si>
  <si>
    <t>Hřbitovní zeď Stranná</t>
  </si>
  <si>
    <t>Místa aktivního odpočinku</t>
  </si>
  <si>
    <t>MMR</t>
  </si>
  <si>
    <t>Včelnička</t>
  </si>
  <si>
    <t>VZMR</t>
  </si>
  <si>
    <t>Polesí</t>
  </si>
  <si>
    <t>Duben</t>
  </si>
  <si>
    <t>SFŽP</t>
  </si>
  <si>
    <t>Počátky</t>
  </si>
  <si>
    <t>Prosinec</t>
  </si>
  <si>
    <t>IROP</t>
  </si>
  <si>
    <t>Nová Cerekev</t>
  </si>
  <si>
    <t>Leden</t>
  </si>
  <si>
    <t>Listopad</t>
  </si>
  <si>
    <t>Moraveč</t>
  </si>
  <si>
    <t>Leskovice</t>
  </si>
  <si>
    <t>Září</t>
  </si>
  <si>
    <t>Kamenice nad Lipou</t>
  </si>
  <si>
    <t>MŠMT</t>
  </si>
  <si>
    <t>Černovice</t>
  </si>
  <si>
    <t>Modernizace tělocvičny ZŠ Černovice</t>
  </si>
  <si>
    <t>Benešov - kaplička</t>
  </si>
  <si>
    <t>Hřiště - místa aktivního a pasivního odpočinku</t>
  </si>
  <si>
    <t>Božejov</t>
  </si>
  <si>
    <t>Bohdalín</t>
  </si>
  <si>
    <t>Celkem za obec</t>
  </si>
  <si>
    <t>Bonus v Kč</t>
  </si>
  <si>
    <t>částka dotace</t>
  </si>
  <si>
    <t>název projektu / akce</t>
  </si>
  <si>
    <t>Obec</t>
  </si>
  <si>
    <t>Podání žádosti</t>
  </si>
  <si>
    <t>Rok</t>
  </si>
  <si>
    <t>Dotace</t>
  </si>
  <si>
    <t>Titul</t>
  </si>
  <si>
    <t>reg.číslo</t>
  </si>
  <si>
    <t>Podklady pro vydání RoPD</t>
  </si>
  <si>
    <t>realizace od</t>
  </si>
  <si>
    <t>realizace do</t>
  </si>
  <si>
    <t>Velikost projektu</t>
  </si>
  <si>
    <t>MP za žádost /konzultace /VŘ</t>
  </si>
  <si>
    <t>Datum Vyúčtování MP</t>
  </si>
  <si>
    <t>říjen</t>
  </si>
  <si>
    <t>vyúčtování dotace</t>
  </si>
  <si>
    <t>Výměna vodovodního potrubí v obci Bohdalín</t>
  </si>
  <si>
    <t>PRV</t>
  </si>
  <si>
    <t>doplnění podkladů pro vydání rozhodnutí_A+P odpočinek</t>
  </si>
  <si>
    <t>Častrov</t>
  </si>
  <si>
    <t>Oprava sportoviště v Častrově</t>
  </si>
  <si>
    <t>podopořeno po dolití peněz</t>
  </si>
  <si>
    <t>zaplaceno</t>
  </si>
  <si>
    <t>Školní tělocvična</t>
  </si>
  <si>
    <t>Kaplička</t>
  </si>
  <si>
    <t>129662-20-00072</t>
  </si>
  <si>
    <t>tělocvična</t>
  </si>
  <si>
    <t>doplnění podkladů pro vydání rozhodnutí_tělocvična</t>
  </si>
  <si>
    <t>Národní sportovní agentura</t>
  </si>
  <si>
    <t>Můj klub</t>
  </si>
  <si>
    <t>Můj klub 2021</t>
  </si>
  <si>
    <t>odborné učebny</t>
  </si>
  <si>
    <t>Odborné učebny ZŠ - ŽoP I, žoz - etapizace</t>
  </si>
  <si>
    <t>IROP-MAS_CLLD</t>
  </si>
  <si>
    <t>Odborná učebna ZŠ Černovice - IT vybavení</t>
  </si>
  <si>
    <t>Odborná učebna ZŠ Černovice - školní nábytek</t>
  </si>
  <si>
    <t>běžecká dráha</t>
  </si>
  <si>
    <t>ŽoZ - prodloužení termínu realizace Běžecká dráha</t>
  </si>
  <si>
    <t>Běžecká dráha a doskočiště ZŠ Černovice, ŽoP, dodatek, ZVA</t>
  </si>
  <si>
    <t>sokolovna</t>
  </si>
  <si>
    <t>Administrace projektu Sokolovny (říjen - prosinec), KD++ŽoZ, prodloužení termínu výzvy</t>
  </si>
  <si>
    <t>Administrace Sokolovny (leden-květen), dodatek 1, dodatek 2</t>
  </si>
  <si>
    <t>MK nádražní</t>
  </si>
  <si>
    <t>Oprava místní komunikace Černovice - ulice Nádražní</t>
  </si>
  <si>
    <t>MF</t>
  </si>
  <si>
    <t>Modernizace ZŠ</t>
  </si>
  <si>
    <t>Modernizace ZŠ Černovice 2021 - expres 100%</t>
  </si>
  <si>
    <t>náměstí</t>
  </si>
  <si>
    <t>MK náměstí, ŽoZ a dodatek</t>
  </si>
  <si>
    <t>ŽoZ MK náměstí</t>
  </si>
  <si>
    <t>Červen</t>
  </si>
  <si>
    <t>elektromobil</t>
  </si>
  <si>
    <t>Elektromobil, udržitelnost</t>
  </si>
  <si>
    <t>Horní Ves</t>
  </si>
  <si>
    <t>Národní program</t>
  </si>
  <si>
    <t>podání žádosti</t>
  </si>
  <si>
    <t>administrace dokladů pro vydání akceptace, RoPD - souhlasy, žádost a komunikace pozemkový úřad</t>
  </si>
  <si>
    <t>Obec Horní Ves - zateplení půdy a oprava střechy MŠ</t>
  </si>
  <si>
    <t>MAS Via Rustica</t>
  </si>
  <si>
    <t>ZŠ Kamenice nad Lipou - odborné učebny II.</t>
  </si>
  <si>
    <t>CZ.06.4.59/0.0/0.0/16_075/0014532</t>
  </si>
  <si>
    <t>Komunitní centrum Kamenice nad Lipou - žádost</t>
  </si>
  <si>
    <t>Administrace Kom.centra - 2krát žádost o změnu</t>
  </si>
  <si>
    <t>IROP-MAS</t>
  </si>
  <si>
    <t>CLLD</t>
  </si>
  <si>
    <t>Odborné učebny ZŠ KnL - dodatek 1, 2krát ŽoZ, ZŽoP, ZZoR, příprava dokumentů - změnové listy, zjišťovací protokoly doklad o tech. parametrech</t>
  </si>
  <si>
    <t>Odborné učebny ZŠ KnL - závěrečná ZoR a závěrečná ŽoP</t>
  </si>
  <si>
    <t>ZŠ K.n.L. - Odborná učebna II._stavba</t>
  </si>
  <si>
    <t>Přístavba veřejné budovy</t>
  </si>
  <si>
    <t>Soc. bydlení II.</t>
  </si>
  <si>
    <t>ŽoP, ZoR II, dodatek 1</t>
  </si>
  <si>
    <t>Mnich</t>
  </si>
  <si>
    <t>Víceúčelové hřiště Chválkov</t>
  </si>
  <si>
    <t>Veřejná budova - přestavba</t>
  </si>
  <si>
    <t>Srpen</t>
  </si>
  <si>
    <t>MAS Via rustica</t>
  </si>
  <si>
    <t>obecní prodejny</t>
  </si>
  <si>
    <t>doplnění žádosti</t>
  </si>
  <si>
    <t>Mostek - ŽoP</t>
  </si>
  <si>
    <t>Oprava tělocvičny ZŠ Nová Cerekev, ŽoP</t>
  </si>
  <si>
    <t>Modernizace přírodovědné učebny I. a II.</t>
  </si>
  <si>
    <t>CZ.06.4.59/0.0/0.0/16_075/0014533</t>
  </si>
  <si>
    <t>doplnění podkladů pro vydání rozhodnutí_rybník (sediment)</t>
  </si>
  <si>
    <t>dodatek ke sml._13 TI</t>
  </si>
  <si>
    <t xml:space="preserve">Přírodov.učebna ZŠ NC - ZZoZ, ZŽoP </t>
  </si>
  <si>
    <t>Modernizace přírodov. Učebny II - doplnění</t>
  </si>
  <si>
    <t>Oprava místní komunikace 11c, Nová Cerekev</t>
  </si>
  <si>
    <t>Rybník Markvarec, doplnění podkladů+ŽoZ</t>
  </si>
  <si>
    <t>ZŘ - podlimitní</t>
  </si>
  <si>
    <t>Demolice učebnového pavilonu v areálu ZŠ v Nové Cerekvi</t>
  </si>
  <si>
    <t>Odborná učebna ZŠ Nová Cerekev - školní nábytek</t>
  </si>
  <si>
    <t>Odborná učebna ZŠ Nová Cerekev - IT vybavení</t>
  </si>
  <si>
    <t>Oprava tělocvičny ZŠ Nová Cerekev, ZVA</t>
  </si>
  <si>
    <t>MZe - kůrovec</t>
  </si>
  <si>
    <t>Kůrovcová kalamita - Kraj Vysočina</t>
  </si>
  <si>
    <t>dodatek ke sml._MŠ</t>
  </si>
  <si>
    <t>ŽoZ_MŠ - rozšíření aktivit/st.úprav</t>
  </si>
  <si>
    <t>Navýšení kapacity - závěr. žop, ZoR. Dodatek</t>
  </si>
  <si>
    <t>ŽoZ_ZŠ - aktualizace učebních pomůcek, etapa</t>
  </si>
  <si>
    <t>Odborné učebyn - žop I, žoz - etapizace</t>
  </si>
  <si>
    <t>ZŘ_nadlimitní</t>
  </si>
  <si>
    <t>Odborné učebny v ZŠ Počátky - IT vybavení a pomůcky</t>
  </si>
  <si>
    <t>Kůrovcová kalamita - Jihočeský kraj</t>
  </si>
  <si>
    <t>Oprava místních komunikací Počátky</t>
  </si>
  <si>
    <t>ZTV lokalita Z2 Počátky</t>
  </si>
  <si>
    <t>Hasičská zbrojnice Počátky, zpráva o udržitelnosti</t>
  </si>
  <si>
    <t>MŽP</t>
  </si>
  <si>
    <t>Posílení vodojemu - ŽoP</t>
  </si>
  <si>
    <t>Posílení vodojemu - ZVA</t>
  </si>
  <si>
    <t>Rodinov</t>
  </si>
  <si>
    <t>Kulturák - veřejná budova</t>
  </si>
  <si>
    <t>doplnění podkladů pro vydání rozhodnutí_KD</t>
  </si>
  <si>
    <t>Oprava místní komunikace 1c a 10c, Rodinov</t>
  </si>
  <si>
    <t>2_TI Rodinov</t>
  </si>
  <si>
    <t>Rekonstrukce KD, ŽoP</t>
  </si>
  <si>
    <t>Stojčín</t>
  </si>
  <si>
    <t>Ústrašín</t>
  </si>
  <si>
    <t>Oprava místní komunikace k vodojemu</t>
  </si>
  <si>
    <t>Doplnění podkladů pro vydání rozh.</t>
  </si>
  <si>
    <t>Oprava místních komunikací 1c a 10c</t>
  </si>
  <si>
    <t>Vybudování místa A+P odpočinku, ŽoP</t>
  </si>
  <si>
    <t>Vybudování místa A+P odpočinku, ZVA</t>
  </si>
  <si>
    <t>Veselá</t>
  </si>
  <si>
    <t>Veřejná budova - přestavba OÚ</t>
  </si>
  <si>
    <t>Oprava hasičské zbrojnice</t>
  </si>
  <si>
    <t>129662-20-00035</t>
  </si>
  <si>
    <t>129662-20-00059</t>
  </si>
  <si>
    <t>JSDH</t>
  </si>
  <si>
    <t>ZŠ Žirovnice - odborné učebny II.</t>
  </si>
  <si>
    <t>CZ.06.4.59/0.0/0.0/16_075/0014534</t>
  </si>
  <si>
    <t xml:space="preserve">doplnění podkladů pro vydání rozhodnutí_HZ </t>
  </si>
  <si>
    <t>HZ Žirovnice - dodatek č. 1 + ŽoZ</t>
  </si>
  <si>
    <t>Rekonstrukce hřiště a modernizace zázemí</t>
  </si>
  <si>
    <t>Zvýšení odolnosti HZ Žirovnice - ŽoZ</t>
  </si>
  <si>
    <t>Křížky Štítné</t>
  </si>
  <si>
    <t>Křížky Cholunná</t>
  </si>
  <si>
    <t>VZMR - IT vybavení</t>
  </si>
  <si>
    <t>Modernizace odb. učebny I - ŽoZ, ŽoP, ZoR, administrace aktivit</t>
  </si>
  <si>
    <t xml:space="preserve">Zvýšení odolnosti HZ Žirovnice </t>
  </si>
  <si>
    <t>Zvýšení odolnosti HZ, doplnění žádosti</t>
  </si>
  <si>
    <t>DT IROP (ZŠ/SB)+ PRV</t>
  </si>
  <si>
    <t>Celk.způso.výdaje</t>
  </si>
  <si>
    <t>Dotace (95%)</t>
  </si>
  <si>
    <t xml:space="preserve"> Návrh MP/2021 </t>
  </si>
  <si>
    <t>Černovice SB</t>
  </si>
  <si>
    <t>Kamenice nad Lipou - ZŠ</t>
  </si>
  <si>
    <t>Kamenice nad Lipou II</t>
  </si>
  <si>
    <t>Nová Cerekev II</t>
  </si>
  <si>
    <t>Nová Cerekev I</t>
  </si>
  <si>
    <t>Žirovnice - ZŠ</t>
  </si>
  <si>
    <t xml:space="preserve">                          -   </t>
  </si>
  <si>
    <t>Božejov - cesta</t>
  </si>
  <si>
    <t>Častrov - cesta</t>
  </si>
  <si>
    <t>Celková dotace do území DSO NL</t>
  </si>
  <si>
    <t>Zpoplatnění dotace Via rustica</t>
  </si>
  <si>
    <t>Kč/100Kč dotace</t>
  </si>
  <si>
    <t>Via rustica</t>
  </si>
  <si>
    <t>přijato od obcí</t>
  </si>
  <si>
    <t>Rozpis členských příspěvků - rok 2020</t>
  </si>
  <si>
    <t>Člen MAS</t>
  </si>
  <si>
    <t>Počet obyvatel</t>
  </si>
  <si>
    <t>k 1. 1. 2020</t>
  </si>
  <si>
    <t>Výše členského příspěvku</t>
  </si>
  <si>
    <r>
      <t xml:space="preserve">- mikroregiony + obec Buřenice  </t>
    </r>
    <r>
      <rPr>
        <b/>
        <i/>
        <sz val="9"/>
        <rFont val="Calibri"/>
        <family val="2"/>
        <charset val="238"/>
        <scheme val="minor"/>
      </rPr>
      <t>= 20 Kč na 1 obyvatele</t>
    </r>
  </si>
  <si>
    <r>
      <t xml:space="preserve">- ostatní členové </t>
    </r>
    <r>
      <rPr>
        <b/>
        <i/>
        <sz val="9"/>
        <rFont val="Calibri"/>
        <family val="2"/>
        <charset val="238"/>
        <scheme val="minor"/>
      </rPr>
      <t>= 100 Kč na 1 člena</t>
    </r>
  </si>
  <si>
    <t>Variabilní symbol pro platbu</t>
  </si>
  <si>
    <t>Hořepnický region</t>
  </si>
  <si>
    <t>(4 obce)</t>
  </si>
  <si>
    <t>Arneštovice</t>
  </si>
  <si>
    <t>Bořetice</t>
  </si>
  <si>
    <t>Hořepník</t>
  </si>
  <si>
    <t>Rovná</t>
  </si>
  <si>
    <t>CELKEM</t>
  </si>
  <si>
    <t>Mikroregion Košeticko</t>
  </si>
  <si>
    <t>(6 obcí)</t>
  </si>
  <si>
    <t>Chyšná</t>
  </si>
  <si>
    <t>Chýstovice</t>
  </si>
  <si>
    <t>Košetice</t>
  </si>
  <si>
    <t>Křešín</t>
  </si>
  <si>
    <t>Martinice u Onšova</t>
  </si>
  <si>
    <t>Onšov</t>
  </si>
  <si>
    <t>Brána Vysočiny</t>
  </si>
  <si>
    <t>(6 obcí, všechny současně spadají do DSO Nová Lípa)</t>
  </si>
  <si>
    <t>Střítež</t>
  </si>
  <si>
    <t>DSO Nová Lípa</t>
  </si>
  <si>
    <t>(26 obcí, z toho 3 současně spadají do Sdružení Svidník a 6 do sdružení Brána Vysočiny)</t>
  </si>
  <si>
    <t>Bělá</t>
  </si>
  <si>
    <t>Bořetín</t>
  </si>
  <si>
    <t>Hojovice</t>
  </si>
  <si>
    <t>Horní Cerekev</t>
  </si>
  <si>
    <t>Křeč</t>
  </si>
  <si>
    <t>Lhota-Vlasenice</t>
  </si>
  <si>
    <t>Mezná</t>
  </si>
  <si>
    <t>SOM Stražiště</t>
  </si>
  <si>
    <t>(23 obcí, z toho 3 obce současně spadají do Sdružení Svidník)</t>
  </si>
  <si>
    <t>Bratřice</t>
  </si>
  <si>
    <t>Cetoraz</t>
  </si>
  <si>
    <t>Čáslavsko</t>
  </si>
  <si>
    <t>Dobrá Voda u Pacova</t>
  </si>
  <si>
    <t>Důl</t>
  </si>
  <si>
    <t>Eš</t>
  </si>
  <si>
    <t>Kámen</t>
  </si>
  <si>
    <t>Lesná</t>
  </si>
  <si>
    <t>Lukavec</t>
  </si>
  <si>
    <t>Mezilesí</t>
  </si>
  <si>
    <t>Obrataň</t>
  </si>
  <si>
    <t>Pacov</t>
  </si>
  <si>
    <t>Pošná</t>
  </si>
  <si>
    <t>Salačova Lhota</t>
  </si>
  <si>
    <t>Samšín</t>
  </si>
  <si>
    <t>Těchobuz</t>
  </si>
  <si>
    <t>Útěchovice pod Stražištěm</t>
  </si>
  <si>
    <t>Velká Chyška</t>
  </si>
  <si>
    <t>Věžná</t>
  </si>
  <si>
    <t>Vyklantice</t>
  </si>
  <si>
    <t>Vysoká Lhota</t>
  </si>
  <si>
    <t>Zhořec</t>
  </si>
  <si>
    <t>Zlátenka</t>
  </si>
  <si>
    <t>Sdružení Svidník</t>
  </si>
  <si>
    <t>(7 obcí, z toho 3 současně spadají do SOM Stražiště a 3 do DSO Nová Lípa)</t>
  </si>
  <si>
    <t>Lidmaň</t>
  </si>
  <si>
    <t>Obec Buřenice</t>
  </si>
  <si>
    <t>Buřenice</t>
  </si>
  <si>
    <t>Mgr. Karel Štefl</t>
  </si>
  <si>
    <t>ZO ČSOP Pacov</t>
  </si>
  <si>
    <t>Lucie Hlavinková</t>
  </si>
  <si>
    <t>RNDr. Miroslav Šrůtek</t>
  </si>
  <si>
    <t>Radek Kratochvíl</t>
  </si>
  <si>
    <t>Josef Kratochvíl</t>
  </si>
  <si>
    <t>VOD Jetřichovec</t>
  </si>
  <si>
    <t>Václav Veleta</t>
  </si>
  <si>
    <t>Dominik Klimeš</t>
  </si>
  <si>
    <t>Eva Zadražilová</t>
  </si>
  <si>
    <t>Dagmar Kořínková</t>
  </si>
  <si>
    <t>Ing. Josef Dvořák</t>
  </si>
  <si>
    <t>Bc. Jiří Hodinka</t>
  </si>
  <si>
    <t>Bc. Ivana Ťoupalová</t>
  </si>
  <si>
    <t>Josef Bojanovský</t>
  </si>
  <si>
    <t>Ing. Veronika Starková</t>
  </si>
  <si>
    <t>RADOVAN 21</t>
  </si>
  <si>
    <t>Jakub Novák, DiS.</t>
  </si>
  <si>
    <t>Mgr. Rostislav Horek</t>
  </si>
  <si>
    <t>Farní charita Kamenice nad Lipou</t>
  </si>
  <si>
    <t>zaplaceno MASce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</si>
</sst>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8" formatCode="#,##0.00\ &quot;Kč&quot;;[Red]\-#,##0.00\ &quot;Kč&quot;"/>
    <numFmt numFmtId="164" formatCode="#,##0\ &quot;Kč&quot;"/>
    <numFmt numFmtId="165" formatCode="#,##0\ _K_č"/>
    <numFmt numFmtId="166" formatCode="#,##0.00_ ;[Red]\-#,##0.00\ 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000000"/>
      <name val="Calibri"/>
    </font>
    <font>
      <sz val="18"/>
      <name val="Arial"/>
    </font>
    <font>
      <sz val="14"/>
      <color rgb="FF000000"/>
      <name val="Calibri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FAD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CF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FBE5D6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/>
      <diagonal/>
    </border>
    <border>
      <left style="thin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thin">
        <color indexed="64"/>
      </left>
      <right style="dashed">
        <color rgb="FF000000"/>
      </right>
      <top style="thin">
        <color indexed="64"/>
      </top>
      <bottom/>
      <diagonal/>
    </border>
    <border>
      <left style="thin">
        <color indexed="64"/>
      </left>
      <right style="dashed">
        <color rgb="FF000000"/>
      </right>
      <top/>
      <bottom/>
      <diagonal/>
    </border>
    <border>
      <left style="thin">
        <color indexed="64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/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 style="dashed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ash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dashed">
        <color rgb="FF000000"/>
      </left>
      <right style="dotted">
        <color indexed="64"/>
      </right>
      <top style="thin">
        <color rgb="FF000000"/>
      </top>
      <bottom/>
      <diagonal/>
    </border>
    <border>
      <left style="dashed">
        <color rgb="FF000000"/>
      </left>
      <right style="dotted">
        <color indexed="64"/>
      </right>
      <top/>
      <bottom/>
      <diagonal/>
    </border>
    <border>
      <left style="dashed">
        <color rgb="FF000000"/>
      </left>
      <right style="dotted">
        <color indexed="64"/>
      </right>
      <top/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/>
      <bottom style="thin">
        <color indexed="64"/>
      </bottom>
      <diagonal/>
    </border>
    <border>
      <left style="dashed">
        <color rgb="FF000000"/>
      </left>
      <right style="dotted">
        <color indexed="64"/>
      </right>
      <top/>
      <bottom style="thin">
        <color indexed="64"/>
      </bottom>
      <diagonal/>
    </border>
    <border>
      <left style="dashed">
        <color rgb="FF000000"/>
      </left>
      <right style="dotted">
        <color indexed="64"/>
      </right>
      <top style="thin">
        <color indexed="64"/>
      </top>
      <bottom/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vertical="center" wrapText="1"/>
    </xf>
    <xf numFmtId="164" fontId="2" fillId="6" borderId="14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" fillId="0" borderId="5" xfId="0" applyFont="1" applyBorder="1"/>
    <xf numFmtId="0" fontId="1" fillId="0" borderId="15" xfId="0" applyFont="1" applyBorder="1" applyAlignment="1">
      <alignment horizontal="left"/>
    </xf>
    <xf numFmtId="0" fontId="1" fillId="7" borderId="11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wrapText="1"/>
    </xf>
    <xf numFmtId="0" fontId="1" fillId="7" borderId="10" xfId="0" applyFont="1" applyFill="1" applyBorder="1" applyAlignment="1">
      <alignment horizontal="center"/>
    </xf>
    <xf numFmtId="14" fontId="1" fillId="7" borderId="10" xfId="0" applyNumberFormat="1" applyFont="1" applyFill="1" applyBorder="1"/>
    <xf numFmtId="164" fontId="1" fillId="7" borderId="10" xfId="0" applyNumberFormat="1" applyFont="1" applyFill="1" applyBorder="1"/>
    <xf numFmtId="9" fontId="5" fillId="7" borderId="10" xfId="1" applyFont="1" applyFill="1" applyBorder="1" applyAlignment="1">
      <alignment horizontal="center"/>
    </xf>
    <xf numFmtId="14" fontId="1" fillId="7" borderId="16" xfId="0" applyNumberFormat="1" applyFont="1" applyFill="1" applyBorder="1" applyAlignment="1">
      <alignment horizontal="center"/>
    </xf>
    <xf numFmtId="0" fontId="1" fillId="0" borderId="0" xfId="0" applyFont="1"/>
    <xf numFmtId="0" fontId="1" fillId="7" borderId="12" xfId="0" applyFont="1" applyFill="1" applyBorder="1"/>
    <xf numFmtId="0" fontId="1" fillId="7" borderId="2" xfId="0" applyFont="1" applyFill="1" applyBorder="1"/>
    <xf numFmtId="0" fontId="1" fillId="7" borderId="2" xfId="0" applyFont="1" applyFill="1" applyBorder="1" applyAlignment="1">
      <alignment wrapText="1"/>
    </xf>
    <xf numFmtId="0" fontId="1" fillId="7" borderId="2" xfId="0" applyFont="1" applyFill="1" applyBorder="1" applyAlignment="1">
      <alignment horizontal="center"/>
    </xf>
    <xf numFmtId="14" fontId="1" fillId="7" borderId="2" xfId="0" applyNumberFormat="1" applyFont="1" applyFill="1" applyBorder="1"/>
    <xf numFmtId="164" fontId="1" fillId="7" borderId="2" xfId="0" applyNumberFormat="1" applyFont="1" applyFill="1" applyBorder="1"/>
    <xf numFmtId="9" fontId="5" fillId="7" borderId="2" xfId="1" applyFont="1" applyFill="1" applyBorder="1" applyAlignment="1">
      <alignment horizontal="center"/>
    </xf>
    <xf numFmtId="14" fontId="1" fillId="7" borderId="17" xfId="0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14" fontId="1" fillId="0" borderId="0" xfId="0" applyNumberFormat="1" applyFont="1"/>
    <xf numFmtId="0" fontId="1" fillId="4" borderId="11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wrapText="1"/>
    </xf>
    <xf numFmtId="0" fontId="1" fillId="4" borderId="10" xfId="0" applyFont="1" applyFill="1" applyBorder="1" applyAlignment="1">
      <alignment horizontal="center"/>
    </xf>
    <xf numFmtId="14" fontId="1" fillId="4" borderId="10" xfId="0" applyNumberFormat="1" applyFont="1" applyFill="1" applyBorder="1"/>
    <xf numFmtId="164" fontId="1" fillId="4" borderId="10" xfId="0" applyNumberFormat="1" applyFont="1" applyFill="1" applyBorder="1"/>
    <xf numFmtId="9" fontId="5" fillId="4" borderId="16" xfId="1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14" fontId="1" fillId="4" borderId="4" xfId="0" applyNumberFormat="1" applyFont="1" applyFill="1" applyBorder="1"/>
    <xf numFmtId="164" fontId="1" fillId="4" borderId="4" xfId="0" applyNumberFormat="1" applyFont="1" applyFill="1" applyBorder="1"/>
    <xf numFmtId="9" fontId="5" fillId="4" borderId="4" xfId="1" applyFont="1" applyFill="1" applyBorder="1" applyAlignment="1">
      <alignment horizontal="center"/>
    </xf>
    <xf numFmtId="9" fontId="5" fillId="4" borderId="19" xfId="1" applyFont="1" applyFill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5" fillId="0" borderId="10" xfId="0" applyFont="1" applyBorder="1" applyAlignment="1">
      <alignment wrapText="1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14" fontId="1" fillId="0" borderId="10" xfId="0" applyNumberFormat="1" applyFont="1" applyBorder="1"/>
    <xf numFmtId="164" fontId="5" fillId="0" borderId="10" xfId="0" applyNumberFormat="1" applyFont="1" applyBorder="1"/>
    <xf numFmtId="164" fontId="1" fillId="0" borderId="10" xfId="0" applyNumberFormat="1" applyFont="1" applyBorder="1"/>
    <xf numFmtId="14" fontId="1" fillId="2" borderId="16" xfId="0" applyNumberFormat="1" applyFont="1" applyFill="1" applyBorder="1"/>
    <xf numFmtId="0" fontId="1" fillId="0" borderId="12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/>
    <xf numFmtId="164" fontId="1" fillId="0" borderId="2" xfId="0" applyNumberFormat="1" applyFont="1" applyBorder="1"/>
    <xf numFmtId="9" fontId="5" fillId="0" borderId="2" xfId="1" applyFont="1" applyFill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8" borderId="5" xfId="0" applyFont="1" applyFill="1" applyBorder="1"/>
    <xf numFmtId="0" fontId="1" fillId="8" borderId="15" xfId="0" applyFont="1" applyFill="1" applyBorder="1" applyAlignment="1">
      <alignment horizontal="left"/>
    </xf>
    <xf numFmtId="0" fontId="1" fillId="8" borderId="11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wrapText="1"/>
    </xf>
    <xf numFmtId="0" fontId="1" fillId="8" borderId="10" xfId="0" applyFont="1" applyFill="1" applyBorder="1" applyAlignment="1">
      <alignment horizontal="center"/>
    </xf>
    <xf numFmtId="14" fontId="1" fillId="8" borderId="10" xfId="0" applyNumberFormat="1" applyFont="1" applyFill="1" applyBorder="1"/>
    <xf numFmtId="164" fontId="1" fillId="8" borderId="10" xfId="0" applyNumberFormat="1" applyFont="1" applyFill="1" applyBorder="1"/>
    <xf numFmtId="9" fontId="5" fillId="8" borderId="16" xfId="1" applyFont="1" applyFill="1" applyBorder="1" applyAlignment="1">
      <alignment horizontal="center"/>
    </xf>
    <xf numFmtId="164" fontId="2" fillId="8" borderId="9" xfId="0" applyNumberFormat="1" applyFont="1" applyFill="1" applyBorder="1" applyAlignment="1">
      <alignment horizontal="right" vertical="center"/>
    </xf>
    <xf numFmtId="0" fontId="1" fillId="8" borderId="18" xfId="0" applyFont="1" applyFill="1" applyBorder="1"/>
    <xf numFmtId="0" fontId="1" fillId="8" borderId="4" xfId="0" applyFont="1" applyFill="1" applyBorder="1"/>
    <xf numFmtId="0" fontId="1" fillId="8" borderId="4" xfId="0" applyFont="1" applyFill="1" applyBorder="1" applyAlignment="1">
      <alignment wrapText="1"/>
    </xf>
    <xf numFmtId="0" fontId="1" fillId="8" borderId="4" xfId="0" applyFont="1" applyFill="1" applyBorder="1" applyAlignment="1">
      <alignment horizontal="center"/>
    </xf>
    <xf numFmtId="14" fontId="1" fillId="8" borderId="4" xfId="0" applyNumberFormat="1" applyFont="1" applyFill="1" applyBorder="1"/>
    <xf numFmtId="164" fontId="1" fillId="8" borderId="4" xfId="0" applyNumberFormat="1" applyFont="1" applyFill="1" applyBorder="1"/>
    <xf numFmtId="9" fontId="5" fillId="8" borderId="19" xfId="1" applyFont="1" applyFill="1" applyBorder="1" applyAlignment="1">
      <alignment horizontal="center"/>
    </xf>
    <xf numFmtId="9" fontId="5" fillId="8" borderId="4" xfId="1" applyFont="1" applyFill="1" applyBorder="1" applyAlignment="1">
      <alignment horizontal="center"/>
    </xf>
    <xf numFmtId="14" fontId="1" fillId="8" borderId="19" xfId="0" applyNumberFormat="1" applyFont="1" applyFill="1" applyBorder="1" applyAlignment="1">
      <alignment horizontal="center"/>
    </xf>
    <xf numFmtId="164" fontId="2" fillId="8" borderId="3" xfId="0" applyNumberFormat="1" applyFont="1" applyFill="1" applyBorder="1" applyAlignment="1">
      <alignment horizontal="right" vertical="center"/>
    </xf>
    <xf numFmtId="0" fontId="1" fillId="8" borderId="2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 wrapText="1"/>
    </xf>
    <xf numFmtId="164" fontId="5" fillId="8" borderId="4" xfId="0" applyNumberFormat="1" applyFont="1" applyFill="1" applyBorder="1"/>
    <xf numFmtId="164" fontId="5" fillId="8" borderId="4" xfId="1" applyNumberFormat="1" applyFont="1" applyFill="1" applyBorder="1" applyAlignment="1">
      <alignment horizontal="right"/>
    </xf>
    <xf numFmtId="14" fontId="1" fillId="8" borderId="19" xfId="0" applyNumberFormat="1" applyFont="1" applyFill="1" applyBorder="1"/>
    <xf numFmtId="0" fontId="1" fillId="0" borderId="4" xfId="0" applyFont="1" applyBorder="1"/>
    <xf numFmtId="0" fontId="1" fillId="0" borderId="22" xfId="0" applyFont="1" applyBorder="1" applyAlignment="1">
      <alignment horizontal="left"/>
    </xf>
    <xf numFmtId="164" fontId="5" fillId="7" borderId="10" xfId="0" applyNumberFormat="1" applyFont="1" applyFill="1" applyBorder="1"/>
    <xf numFmtId="14" fontId="1" fillId="7" borderId="16" xfId="0" applyNumberFormat="1" applyFont="1" applyFill="1" applyBorder="1"/>
    <xf numFmtId="0" fontId="1" fillId="7" borderId="18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/>
    </xf>
    <xf numFmtId="14" fontId="1" fillId="7" borderId="4" xfId="0" applyNumberFormat="1" applyFont="1" applyFill="1" applyBorder="1"/>
    <xf numFmtId="164" fontId="1" fillId="7" borderId="4" xfId="0" applyNumberFormat="1" applyFont="1" applyFill="1" applyBorder="1"/>
    <xf numFmtId="9" fontId="5" fillId="7" borderId="4" xfId="1" applyFont="1" applyFill="1" applyBorder="1" applyAlignment="1">
      <alignment horizontal="center"/>
    </xf>
    <xf numFmtId="9" fontId="5" fillId="7" borderId="19" xfId="1" applyFont="1" applyFill="1" applyBorder="1" applyAlignment="1">
      <alignment horizontal="center"/>
    </xf>
    <xf numFmtId="165" fontId="1" fillId="7" borderId="2" xfId="0" applyNumberFormat="1" applyFont="1" applyFill="1" applyBorder="1"/>
    <xf numFmtId="9" fontId="5" fillId="7" borderId="17" xfId="1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14" fontId="1" fillId="0" borderId="16" xfId="0" applyNumberFormat="1" applyFont="1" applyBorder="1"/>
    <xf numFmtId="0" fontId="1" fillId="9" borderId="22" xfId="0" applyFont="1" applyFill="1" applyBorder="1" applyAlignment="1">
      <alignment horizontal="left"/>
    </xf>
    <xf numFmtId="0" fontId="1" fillId="0" borderId="18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/>
    <xf numFmtId="164" fontId="1" fillId="0" borderId="4" xfId="0" applyNumberFormat="1" applyFont="1" applyBorder="1"/>
    <xf numFmtId="164" fontId="5" fillId="0" borderId="4" xfId="1" applyNumberFormat="1" applyFont="1" applyFill="1" applyBorder="1" applyAlignment="1">
      <alignment horizontal="right"/>
    </xf>
    <xf numFmtId="14" fontId="1" fillId="0" borderId="19" xfId="0" applyNumberFormat="1" applyFont="1" applyBorder="1" applyAlignment="1">
      <alignment horizontal="center"/>
    </xf>
    <xf numFmtId="164" fontId="1" fillId="0" borderId="0" xfId="0" applyNumberFormat="1" applyFont="1"/>
    <xf numFmtId="14" fontId="1" fillId="0" borderId="0" xfId="0" applyNumberFormat="1" applyFont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9" fontId="5" fillId="0" borderId="4" xfId="1" applyFont="1" applyFill="1" applyBorder="1" applyAlignment="1">
      <alignment horizontal="center"/>
    </xf>
    <xf numFmtId="9" fontId="5" fillId="10" borderId="19" xfId="1" applyFont="1" applyFill="1" applyBorder="1" applyAlignment="1">
      <alignment horizontal="center"/>
    </xf>
    <xf numFmtId="165" fontId="1" fillId="0" borderId="2" xfId="0" applyNumberFormat="1" applyFont="1" applyBorder="1"/>
    <xf numFmtId="0" fontId="1" fillId="0" borderId="17" xfId="0" applyFont="1" applyBorder="1"/>
    <xf numFmtId="0" fontId="2" fillId="0" borderId="0" xfId="0" applyFont="1"/>
    <xf numFmtId="0" fontId="1" fillId="11" borderId="11" xfId="0" applyFont="1" applyFill="1" applyBorder="1"/>
    <xf numFmtId="0" fontId="1" fillId="11" borderId="10" xfId="0" applyFont="1" applyFill="1" applyBorder="1"/>
    <xf numFmtId="0" fontId="1" fillId="11" borderId="10" xfId="0" applyFont="1" applyFill="1" applyBorder="1" applyAlignment="1">
      <alignment wrapText="1"/>
    </xf>
    <xf numFmtId="0" fontId="1" fillId="11" borderId="10" xfId="0" applyFont="1" applyFill="1" applyBorder="1" applyAlignment="1">
      <alignment horizontal="center"/>
    </xf>
    <xf numFmtId="14" fontId="1" fillId="11" borderId="10" xfId="0" applyNumberFormat="1" applyFont="1" applyFill="1" applyBorder="1"/>
    <xf numFmtId="164" fontId="1" fillId="11" borderId="10" xfId="0" applyNumberFormat="1" applyFont="1" applyFill="1" applyBorder="1"/>
    <xf numFmtId="9" fontId="5" fillId="11" borderId="10" xfId="1" applyFont="1" applyFill="1" applyBorder="1" applyAlignment="1">
      <alignment horizontal="center"/>
    </xf>
    <xf numFmtId="14" fontId="1" fillId="11" borderId="16" xfId="0" applyNumberFormat="1" applyFont="1" applyFill="1" applyBorder="1" applyAlignment="1">
      <alignment horizontal="center"/>
    </xf>
    <xf numFmtId="0" fontId="1" fillId="11" borderId="12" xfId="0" applyFont="1" applyFill="1" applyBorder="1"/>
    <xf numFmtId="0" fontId="1" fillId="11" borderId="2" xfId="0" applyFont="1" applyFill="1" applyBorder="1"/>
    <xf numFmtId="0" fontId="1" fillId="11" borderId="2" xfId="0" applyFont="1" applyFill="1" applyBorder="1" applyAlignment="1">
      <alignment wrapText="1"/>
    </xf>
    <xf numFmtId="0" fontId="1" fillId="11" borderId="2" xfId="0" applyFont="1" applyFill="1" applyBorder="1" applyAlignment="1">
      <alignment horizontal="center"/>
    </xf>
    <xf numFmtId="14" fontId="1" fillId="11" borderId="2" xfId="0" applyNumberFormat="1" applyFont="1" applyFill="1" applyBorder="1"/>
    <xf numFmtId="164" fontId="1" fillId="11" borderId="2" xfId="0" applyNumberFormat="1" applyFont="1" applyFill="1" applyBorder="1"/>
    <xf numFmtId="165" fontId="5" fillId="11" borderId="2" xfId="1" applyNumberFormat="1" applyFont="1" applyFill="1" applyBorder="1" applyAlignment="1">
      <alignment horizontal="center"/>
    </xf>
    <xf numFmtId="9" fontId="5" fillId="11" borderId="17" xfId="1" applyFont="1" applyFill="1" applyBorder="1" applyAlignment="1">
      <alignment horizontal="center"/>
    </xf>
    <xf numFmtId="164" fontId="5" fillId="8" borderId="10" xfId="1" applyNumberFormat="1" applyFont="1" applyFill="1" applyBorder="1" applyAlignment="1">
      <alignment horizontal="right"/>
    </xf>
    <xf numFmtId="14" fontId="1" fillId="8" borderId="16" xfId="0" applyNumberFormat="1" applyFont="1" applyFill="1" applyBorder="1"/>
    <xf numFmtId="0" fontId="1" fillId="8" borderId="12" xfId="0" applyFont="1" applyFill="1" applyBorder="1"/>
    <xf numFmtId="0" fontId="1" fillId="8" borderId="2" xfId="0" applyFont="1" applyFill="1" applyBorder="1"/>
    <xf numFmtId="0" fontId="1" fillId="8" borderId="2" xfId="0" applyFont="1" applyFill="1" applyBorder="1" applyAlignment="1">
      <alignment wrapText="1"/>
    </xf>
    <xf numFmtId="0" fontId="1" fillId="8" borderId="2" xfId="0" applyFont="1" applyFill="1" applyBorder="1" applyAlignment="1">
      <alignment horizontal="center"/>
    </xf>
    <xf numFmtId="14" fontId="1" fillId="8" borderId="2" xfId="0" applyNumberFormat="1" applyFont="1" applyFill="1" applyBorder="1"/>
    <xf numFmtId="164" fontId="1" fillId="8" borderId="2" xfId="0" applyNumberFormat="1" applyFont="1" applyFill="1" applyBorder="1"/>
    <xf numFmtId="9" fontId="5" fillId="8" borderId="2" xfId="1" applyFont="1" applyFill="1" applyBorder="1" applyAlignment="1">
      <alignment horizontal="center"/>
    </xf>
    <xf numFmtId="14" fontId="1" fillId="8" borderId="17" xfId="0" applyNumberFormat="1" applyFont="1" applyFill="1" applyBorder="1" applyAlignment="1">
      <alignment horizontal="center"/>
    </xf>
    <xf numFmtId="0" fontId="1" fillId="9" borderId="11" xfId="0" applyFont="1" applyFill="1" applyBorder="1"/>
    <xf numFmtId="0" fontId="1" fillId="9" borderId="10" xfId="0" applyFont="1" applyFill="1" applyBorder="1"/>
    <xf numFmtId="0" fontId="1" fillId="9" borderId="10" xfId="0" applyFont="1" applyFill="1" applyBorder="1" applyAlignment="1">
      <alignment wrapText="1"/>
    </xf>
    <xf numFmtId="0" fontId="1" fillId="9" borderId="10" xfId="0" applyFont="1" applyFill="1" applyBorder="1" applyAlignment="1">
      <alignment horizontal="center"/>
    </xf>
    <xf numFmtId="14" fontId="1" fillId="9" borderId="10" xfId="0" applyNumberFormat="1" applyFont="1" applyFill="1" applyBorder="1"/>
    <xf numFmtId="164" fontId="1" fillId="9" borderId="10" xfId="0" applyNumberFormat="1" applyFont="1" applyFill="1" applyBorder="1"/>
    <xf numFmtId="164" fontId="5" fillId="9" borderId="10" xfId="1" applyNumberFormat="1" applyFont="1" applyFill="1" applyBorder="1" applyAlignment="1">
      <alignment horizontal="center"/>
    </xf>
    <xf numFmtId="14" fontId="1" fillId="9" borderId="16" xfId="0" applyNumberFormat="1" applyFont="1" applyFill="1" applyBorder="1"/>
    <xf numFmtId="0" fontId="1" fillId="9" borderId="18" xfId="0" applyFont="1" applyFill="1" applyBorder="1"/>
    <xf numFmtId="0" fontId="1" fillId="9" borderId="4" xfId="0" applyFont="1" applyFill="1" applyBorder="1"/>
    <xf numFmtId="0" fontId="1" fillId="9" borderId="4" xfId="0" applyFont="1" applyFill="1" applyBorder="1" applyAlignment="1">
      <alignment wrapText="1"/>
    </xf>
    <xf numFmtId="0" fontId="1" fillId="9" borderId="4" xfId="0" applyFont="1" applyFill="1" applyBorder="1" applyAlignment="1">
      <alignment horizontal="center"/>
    </xf>
    <xf numFmtId="14" fontId="1" fillId="9" borderId="4" xfId="0" applyNumberFormat="1" applyFont="1" applyFill="1" applyBorder="1"/>
    <xf numFmtId="164" fontId="1" fillId="9" borderId="4" xfId="0" applyNumberFormat="1" applyFont="1" applyFill="1" applyBorder="1"/>
    <xf numFmtId="9" fontId="5" fillId="9" borderId="4" xfId="1" applyFont="1" applyFill="1" applyBorder="1" applyAlignment="1">
      <alignment horizontal="center"/>
    </xf>
    <xf numFmtId="14" fontId="1" fillId="9" borderId="19" xfId="0" applyNumberFormat="1" applyFont="1" applyFill="1" applyBorder="1" applyAlignment="1">
      <alignment horizontal="center"/>
    </xf>
    <xf numFmtId="0" fontId="1" fillId="9" borderId="12" xfId="0" applyFont="1" applyFill="1" applyBorder="1"/>
    <xf numFmtId="0" fontId="1" fillId="9" borderId="2" xfId="0" applyFont="1" applyFill="1" applyBorder="1"/>
    <xf numFmtId="0" fontId="1" fillId="9" borderId="2" xfId="0" applyFont="1" applyFill="1" applyBorder="1" applyAlignment="1">
      <alignment wrapText="1"/>
    </xf>
    <xf numFmtId="0" fontId="1" fillId="9" borderId="2" xfId="0" applyFont="1" applyFill="1" applyBorder="1" applyAlignment="1">
      <alignment horizontal="center"/>
    </xf>
    <xf numFmtId="14" fontId="1" fillId="9" borderId="2" xfId="0" applyNumberFormat="1" applyFont="1" applyFill="1" applyBorder="1"/>
    <xf numFmtId="164" fontId="1" fillId="9" borderId="2" xfId="0" applyNumberFormat="1" applyFont="1" applyFill="1" applyBorder="1"/>
    <xf numFmtId="164" fontId="5" fillId="9" borderId="2" xfId="0" applyNumberFormat="1" applyFont="1" applyFill="1" applyBorder="1"/>
    <xf numFmtId="9" fontId="5" fillId="9" borderId="2" xfId="1" applyFont="1" applyFill="1" applyBorder="1" applyAlignment="1">
      <alignment horizontal="center"/>
    </xf>
    <xf numFmtId="14" fontId="1" fillId="9" borderId="17" xfId="0" applyNumberFormat="1" applyFont="1" applyFill="1" applyBorder="1" applyAlignment="1">
      <alignment horizontal="center"/>
    </xf>
    <xf numFmtId="0" fontId="1" fillId="12" borderId="4" xfId="0" applyFont="1" applyFill="1" applyBorder="1"/>
    <xf numFmtId="0" fontId="1" fillId="12" borderId="22" xfId="0" applyFont="1" applyFill="1" applyBorder="1" applyAlignment="1">
      <alignment horizontal="left"/>
    </xf>
    <xf numFmtId="0" fontId="1" fillId="12" borderId="11" xfId="0" applyFont="1" applyFill="1" applyBorder="1"/>
    <xf numFmtId="0" fontId="1" fillId="12" borderId="10" xfId="0" applyFont="1" applyFill="1" applyBorder="1"/>
    <xf numFmtId="0" fontId="1" fillId="12" borderId="10" xfId="0" applyFont="1" applyFill="1" applyBorder="1" applyAlignment="1">
      <alignment wrapText="1"/>
    </xf>
    <xf numFmtId="0" fontId="5" fillId="12" borderId="10" xfId="0" applyFont="1" applyFill="1" applyBorder="1" applyAlignment="1">
      <alignment wrapText="1"/>
    </xf>
    <xf numFmtId="0" fontId="1" fillId="12" borderId="10" xfId="0" applyFont="1" applyFill="1" applyBorder="1" applyAlignment="1">
      <alignment horizontal="center"/>
    </xf>
    <xf numFmtId="14" fontId="1" fillId="12" borderId="10" xfId="0" applyNumberFormat="1" applyFont="1" applyFill="1" applyBorder="1"/>
    <xf numFmtId="164" fontId="1" fillId="12" borderId="10" xfId="0" applyNumberFormat="1" applyFont="1" applyFill="1" applyBorder="1"/>
    <xf numFmtId="9" fontId="5" fillId="12" borderId="10" xfId="1" applyFont="1" applyFill="1" applyBorder="1" applyAlignment="1">
      <alignment horizontal="center"/>
    </xf>
    <xf numFmtId="9" fontId="5" fillId="12" borderId="16" xfId="1" applyFont="1" applyFill="1" applyBorder="1" applyAlignment="1">
      <alignment horizontal="center"/>
    </xf>
    <xf numFmtId="0" fontId="1" fillId="12" borderId="18" xfId="0" applyFont="1" applyFill="1" applyBorder="1"/>
    <xf numFmtId="0" fontId="1" fillId="12" borderId="4" xfId="0" applyFont="1" applyFill="1" applyBorder="1" applyAlignment="1">
      <alignment wrapText="1"/>
    </xf>
    <xf numFmtId="0" fontId="1" fillId="12" borderId="4" xfId="0" applyFont="1" applyFill="1" applyBorder="1" applyAlignment="1">
      <alignment horizontal="center"/>
    </xf>
    <xf numFmtId="14" fontId="1" fillId="12" borderId="4" xfId="0" applyNumberFormat="1" applyFont="1" applyFill="1" applyBorder="1"/>
    <xf numFmtId="164" fontId="1" fillId="12" borderId="4" xfId="0" applyNumberFormat="1" applyFont="1" applyFill="1" applyBorder="1"/>
    <xf numFmtId="14" fontId="1" fillId="12" borderId="19" xfId="0" applyNumberFormat="1" applyFont="1" applyFill="1" applyBorder="1"/>
    <xf numFmtId="9" fontId="5" fillId="12" borderId="4" xfId="1" applyFont="1" applyFill="1" applyBorder="1" applyAlignment="1">
      <alignment horizontal="center"/>
    </xf>
    <xf numFmtId="9" fontId="5" fillId="12" borderId="19" xfId="1" applyFont="1" applyFill="1" applyBorder="1" applyAlignment="1">
      <alignment horizontal="center"/>
    </xf>
    <xf numFmtId="14" fontId="1" fillId="12" borderId="19" xfId="0" applyNumberFormat="1" applyFont="1" applyFill="1" applyBorder="1" applyAlignment="1">
      <alignment horizontal="center"/>
    </xf>
    <xf numFmtId="164" fontId="5" fillId="12" borderId="4" xfId="1" applyNumberFormat="1" applyFont="1" applyFill="1" applyBorder="1" applyAlignment="1">
      <alignment horizontal="right"/>
    </xf>
    <xf numFmtId="0" fontId="1" fillId="12" borderId="12" xfId="0" applyFont="1" applyFill="1" applyBorder="1"/>
    <xf numFmtId="0" fontId="1" fillId="12" borderId="2" xfId="0" applyFont="1" applyFill="1" applyBorder="1"/>
    <xf numFmtId="0" fontId="1" fillId="12" borderId="2" xfId="0" applyFont="1" applyFill="1" applyBorder="1" applyAlignment="1">
      <alignment wrapText="1"/>
    </xf>
    <xf numFmtId="0" fontId="5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horizontal="center"/>
    </xf>
    <xf numFmtId="14" fontId="1" fillId="12" borderId="2" xfId="0" applyNumberFormat="1" applyFont="1" applyFill="1" applyBorder="1"/>
    <xf numFmtId="164" fontId="1" fillId="12" borderId="2" xfId="0" applyNumberFormat="1" applyFont="1" applyFill="1" applyBorder="1"/>
    <xf numFmtId="9" fontId="5" fillId="12" borderId="2" xfId="1" applyFont="1" applyFill="1" applyBorder="1" applyAlignment="1">
      <alignment horizontal="center"/>
    </xf>
    <xf numFmtId="9" fontId="5" fillId="12" borderId="17" xfId="1" applyFont="1" applyFill="1" applyBorder="1" applyAlignment="1">
      <alignment horizontal="center"/>
    </xf>
    <xf numFmtId="164" fontId="5" fillId="11" borderId="10" xfId="1" applyNumberFormat="1" applyFont="1" applyFill="1" applyBorder="1" applyAlignment="1">
      <alignment horizontal="center"/>
    </xf>
    <xf numFmtId="14" fontId="1" fillId="11" borderId="16" xfId="0" applyNumberFormat="1" applyFont="1" applyFill="1" applyBorder="1"/>
    <xf numFmtId="164" fontId="2" fillId="11" borderId="9" xfId="0" applyNumberFormat="1" applyFont="1" applyFill="1" applyBorder="1" applyAlignment="1">
      <alignment horizontal="right" vertical="center"/>
    </xf>
    <xf numFmtId="0" fontId="1" fillId="11" borderId="18" xfId="0" applyFont="1" applyFill="1" applyBorder="1"/>
    <xf numFmtId="0" fontId="1" fillId="11" borderId="4" xfId="0" applyFont="1" applyFill="1" applyBorder="1"/>
    <xf numFmtId="0" fontId="1" fillId="11" borderId="4" xfId="0" applyFont="1" applyFill="1" applyBorder="1" applyAlignment="1">
      <alignment wrapText="1"/>
    </xf>
    <xf numFmtId="0" fontId="1" fillId="11" borderId="4" xfId="0" applyFont="1" applyFill="1" applyBorder="1" applyAlignment="1">
      <alignment horizontal="center"/>
    </xf>
    <xf numFmtId="14" fontId="1" fillId="11" borderId="4" xfId="0" applyNumberFormat="1" applyFont="1" applyFill="1" applyBorder="1"/>
    <xf numFmtId="164" fontId="1" fillId="11" borderId="4" xfId="0" applyNumberFormat="1" applyFont="1" applyFill="1" applyBorder="1"/>
    <xf numFmtId="9" fontId="5" fillId="11" borderId="4" xfId="1" applyFont="1" applyFill="1" applyBorder="1" applyAlignment="1">
      <alignment horizontal="center"/>
    </xf>
    <xf numFmtId="14" fontId="1" fillId="11" borderId="19" xfId="0" applyNumberFormat="1" applyFont="1" applyFill="1" applyBorder="1"/>
    <xf numFmtId="9" fontId="5" fillId="11" borderId="19" xfId="1" applyFont="1" applyFill="1" applyBorder="1" applyAlignment="1">
      <alignment horizontal="center"/>
    </xf>
    <xf numFmtId="14" fontId="1" fillId="11" borderId="19" xfId="0" applyNumberFormat="1" applyFont="1" applyFill="1" applyBorder="1" applyAlignment="1">
      <alignment horizontal="center"/>
    </xf>
    <xf numFmtId="164" fontId="2" fillId="11" borderId="3" xfId="0" applyNumberFormat="1" applyFont="1" applyFill="1" applyBorder="1" applyAlignment="1">
      <alignment horizontal="right" vertical="center"/>
    </xf>
    <xf numFmtId="164" fontId="5" fillId="11" borderId="4" xfId="1" applyNumberFormat="1" applyFont="1" applyFill="1" applyBorder="1" applyAlignment="1">
      <alignment horizontal="center"/>
    </xf>
    <xf numFmtId="14" fontId="5" fillId="0" borderId="0" xfId="1" applyNumberFormat="1" applyFont="1" applyFill="1" applyBorder="1" applyAlignment="1">
      <alignment horizontal="center"/>
    </xf>
    <xf numFmtId="9" fontId="5" fillId="11" borderId="2" xfId="1" applyFont="1" applyFill="1" applyBorder="1" applyAlignment="1">
      <alignment horizontal="center"/>
    </xf>
    <xf numFmtId="164" fontId="5" fillId="4" borderId="10" xfId="0" applyNumberFormat="1" applyFont="1" applyFill="1" applyBorder="1"/>
    <xf numFmtId="9" fontId="5" fillId="4" borderId="10" xfId="1" applyFont="1" applyFill="1" applyBorder="1" applyAlignment="1">
      <alignment horizontal="center"/>
    </xf>
    <xf numFmtId="14" fontId="1" fillId="4" borderId="16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14" fontId="1" fillId="4" borderId="2" xfId="0" applyNumberFormat="1" applyFont="1" applyFill="1" applyBorder="1"/>
    <xf numFmtId="164" fontId="1" fillId="4" borderId="2" xfId="0" applyNumberFormat="1" applyFont="1" applyFill="1" applyBorder="1"/>
    <xf numFmtId="9" fontId="5" fillId="4" borderId="2" xfId="1" applyFont="1" applyFill="1" applyBorder="1" applyAlignment="1">
      <alignment horizontal="center"/>
    </xf>
    <xf numFmtId="9" fontId="5" fillId="4" borderId="17" xfId="1" applyFont="1" applyFill="1" applyBorder="1" applyAlignment="1">
      <alignment horizontal="center"/>
    </xf>
    <xf numFmtId="14" fontId="1" fillId="7" borderId="16" xfId="0" applyNumberFormat="1" applyFont="1" applyFill="1" applyBorder="1" applyAlignment="1">
      <alignment horizontal="left"/>
    </xf>
    <xf numFmtId="164" fontId="5" fillId="7" borderId="4" xfId="1" applyNumberFormat="1" applyFont="1" applyFill="1" applyBorder="1" applyAlignment="1">
      <alignment horizontal="right"/>
    </xf>
    <xf numFmtId="14" fontId="1" fillId="7" borderId="19" xfId="0" applyNumberFormat="1" applyFont="1" applyFill="1" applyBorder="1"/>
    <xf numFmtId="0" fontId="1" fillId="13" borderId="8" xfId="0" applyFont="1" applyFill="1" applyBorder="1"/>
    <xf numFmtId="0" fontId="1" fillId="13" borderId="7" xfId="0" applyFont="1" applyFill="1" applyBorder="1"/>
    <xf numFmtId="0" fontId="1" fillId="13" borderId="7" xfId="0" applyFont="1" applyFill="1" applyBorder="1" applyAlignment="1">
      <alignment wrapText="1"/>
    </xf>
    <xf numFmtId="0" fontId="1" fillId="13" borderId="7" xfId="0" applyFont="1" applyFill="1" applyBorder="1" applyAlignment="1">
      <alignment horizontal="center"/>
    </xf>
    <xf numFmtId="14" fontId="1" fillId="13" borderId="7" xfId="0" applyNumberFormat="1" applyFont="1" applyFill="1" applyBorder="1"/>
    <xf numFmtId="164" fontId="1" fillId="13" borderId="7" xfId="0" applyNumberFormat="1" applyFont="1" applyFill="1" applyBorder="1"/>
    <xf numFmtId="9" fontId="5" fillId="13" borderId="7" xfId="1" applyFont="1" applyFill="1" applyBorder="1" applyAlignment="1">
      <alignment horizontal="center"/>
    </xf>
    <xf numFmtId="14" fontId="1" fillId="13" borderId="25" xfId="0" applyNumberFormat="1" applyFont="1" applyFill="1" applyBorder="1" applyAlignment="1">
      <alignment horizontal="center"/>
    </xf>
    <xf numFmtId="164" fontId="2" fillId="13" borderId="6" xfId="0" applyNumberFormat="1" applyFont="1" applyFill="1" applyBorder="1" applyAlignment="1">
      <alignment horizontal="right"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27" xfId="0" applyFont="1" applyBorder="1" applyAlignment="1">
      <alignment wrapText="1"/>
    </xf>
    <xf numFmtId="0" fontId="1" fillId="0" borderId="27" xfId="0" applyFont="1" applyBorder="1" applyAlignment="1">
      <alignment horizontal="center"/>
    </xf>
    <xf numFmtId="14" fontId="1" fillId="0" borderId="27" xfId="0" applyNumberFormat="1" applyFont="1" applyBorder="1"/>
    <xf numFmtId="164" fontId="1" fillId="0" borderId="27" xfId="0" applyNumberFormat="1" applyFont="1" applyBorder="1"/>
    <xf numFmtId="164" fontId="5" fillId="0" borderId="28" xfId="1" applyNumberFormat="1" applyFont="1" applyFill="1" applyBorder="1" applyAlignment="1">
      <alignment horizontal="right"/>
    </xf>
    <xf numFmtId="164" fontId="2" fillId="0" borderId="29" xfId="0" applyNumberFormat="1" applyFont="1" applyBorder="1" applyAlignment="1">
      <alignment horizontal="right" vertical="center"/>
    </xf>
    <xf numFmtId="9" fontId="5" fillId="11" borderId="16" xfId="1" applyFont="1" applyFill="1" applyBorder="1" applyAlignment="1">
      <alignment horizontal="center"/>
    </xf>
    <xf numFmtId="164" fontId="5" fillId="11" borderId="4" xfId="1" applyNumberFormat="1" applyFont="1" applyFill="1" applyBorder="1" applyAlignment="1">
      <alignment horizontal="right"/>
    </xf>
    <xf numFmtId="0" fontId="1" fillId="8" borderId="8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wrapText="1"/>
    </xf>
    <xf numFmtId="0" fontId="1" fillId="8" borderId="7" xfId="0" applyFont="1" applyFill="1" applyBorder="1" applyAlignment="1">
      <alignment horizontal="center"/>
    </xf>
    <xf numFmtId="14" fontId="1" fillId="8" borderId="7" xfId="0" applyNumberFormat="1" applyFont="1" applyFill="1" applyBorder="1"/>
    <xf numFmtId="164" fontId="1" fillId="8" borderId="7" xfId="0" applyNumberFormat="1" applyFont="1" applyFill="1" applyBorder="1"/>
    <xf numFmtId="9" fontId="5" fillId="8" borderId="7" xfId="1" applyFont="1" applyFill="1" applyBorder="1" applyAlignment="1">
      <alignment horizontal="center"/>
    </xf>
    <xf numFmtId="14" fontId="1" fillId="8" borderId="25" xfId="0" applyNumberFormat="1" applyFont="1" applyFill="1" applyBorder="1" applyAlignment="1">
      <alignment horizontal="center"/>
    </xf>
    <xf numFmtId="164" fontId="2" fillId="8" borderId="6" xfId="0" applyNumberFormat="1" applyFont="1" applyFill="1" applyBorder="1" applyAlignment="1">
      <alignment horizontal="right" vertical="center"/>
    </xf>
    <xf numFmtId="164" fontId="5" fillId="9" borderId="10" xfId="0" applyNumberFormat="1" applyFont="1" applyFill="1" applyBorder="1"/>
    <xf numFmtId="0" fontId="5" fillId="9" borderId="16" xfId="0" applyFont="1" applyFill="1" applyBorder="1" applyAlignment="1">
      <alignment horizontal="left"/>
    </xf>
    <xf numFmtId="9" fontId="5" fillId="9" borderId="19" xfId="1" applyFont="1" applyFill="1" applyBorder="1" applyAlignment="1">
      <alignment horizontal="center"/>
    </xf>
    <xf numFmtId="14" fontId="1" fillId="9" borderId="19" xfId="0" applyNumberFormat="1" applyFont="1" applyFill="1" applyBorder="1"/>
    <xf numFmtId="164" fontId="5" fillId="9" borderId="4" xfId="0" applyNumberFormat="1" applyFont="1" applyFill="1" applyBorder="1"/>
    <xf numFmtId="164" fontId="5" fillId="9" borderId="4" xfId="1" applyNumberFormat="1" applyFont="1" applyFill="1" applyBorder="1" applyAlignment="1">
      <alignment horizontal="right"/>
    </xf>
    <xf numFmtId="0" fontId="1" fillId="0" borderId="30" xfId="0" applyFont="1" applyBorder="1"/>
    <xf numFmtId="9" fontId="5" fillId="9" borderId="0" xfId="1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9" fontId="5" fillId="9" borderId="17" xfId="1" applyFont="1" applyFill="1" applyBorder="1" applyAlignment="1">
      <alignment horizontal="center"/>
    </xf>
    <xf numFmtId="0" fontId="2" fillId="3" borderId="31" xfId="0" applyFont="1" applyFill="1" applyBorder="1"/>
    <xf numFmtId="0" fontId="4" fillId="3" borderId="31" xfId="0" applyFont="1" applyFill="1" applyBorder="1"/>
    <xf numFmtId="0" fontId="4" fillId="3" borderId="31" xfId="0" applyFont="1" applyFill="1" applyBorder="1" applyAlignment="1">
      <alignment wrapText="1"/>
    </xf>
    <xf numFmtId="164" fontId="4" fillId="3" borderId="31" xfId="0" applyNumberFormat="1" applyFont="1" applyFill="1" applyBorder="1"/>
    <xf numFmtId="0" fontId="4" fillId="0" borderId="31" xfId="0" applyFont="1" applyBorder="1"/>
    <xf numFmtId="0" fontId="0" fillId="0" borderId="0" xfId="0" applyAlignment="1">
      <alignment wrapText="1"/>
    </xf>
    <xf numFmtId="164" fontId="0" fillId="0" borderId="0" xfId="0" applyNumberFormat="1"/>
    <xf numFmtId="0" fontId="6" fillId="14" borderId="32" xfId="0" applyFont="1" applyFill="1" applyBorder="1" applyAlignment="1">
      <alignment horizontal="left" wrapText="1" readingOrder="1"/>
    </xf>
    <xf numFmtId="0" fontId="7" fillId="14" borderId="32" xfId="0" applyFont="1" applyFill="1" applyBorder="1" applyAlignment="1">
      <alignment wrapText="1"/>
    </xf>
    <xf numFmtId="0" fontId="8" fillId="14" borderId="32" xfId="0" applyFont="1" applyFill="1" applyBorder="1" applyAlignment="1">
      <alignment horizontal="left" wrapText="1" readingOrder="1"/>
    </xf>
    <xf numFmtId="4" fontId="8" fillId="14" borderId="32" xfId="0" applyNumberFormat="1" applyFont="1" applyFill="1" applyBorder="1" applyAlignment="1">
      <alignment horizontal="right" wrapText="1" readingOrder="1"/>
    </xf>
    <xf numFmtId="0" fontId="8" fillId="14" borderId="32" xfId="0" applyFont="1" applyFill="1" applyBorder="1" applyAlignment="1">
      <alignment horizontal="right" wrapText="1" readingOrder="1"/>
    </xf>
    <xf numFmtId="4" fontId="6" fillId="15" borderId="32" xfId="0" applyNumberFormat="1" applyFont="1" applyFill="1" applyBorder="1" applyAlignment="1">
      <alignment horizontal="right" wrapText="1" readingOrder="1"/>
    </xf>
    <xf numFmtId="0" fontId="6" fillId="15" borderId="32" xfId="0" applyFont="1" applyFill="1" applyBorder="1" applyAlignment="1">
      <alignment horizontal="left" wrapText="1" readingOrder="1"/>
    </xf>
    <xf numFmtId="8" fontId="6" fillId="14" borderId="32" xfId="0" applyNumberFormat="1" applyFont="1" applyFill="1" applyBorder="1" applyAlignment="1">
      <alignment horizontal="right" wrapText="1" readingOrder="1"/>
    </xf>
    <xf numFmtId="0" fontId="1" fillId="9" borderId="35" xfId="0" applyFont="1" applyFill="1" applyBorder="1"/>
    <xf numFmtId="164" fontId="4" fillId="2" borderId="36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9" fillId="0" borderId="47" xfId="0" applyFont="1" applyBorder="1"/>
    <xf numFmtId="0" fontId="19" fillId="0" borderId="48" xfId="0" applyFont="1" applyBorder="1"/>
    <xf numFmtId="0" fontId="13" fillId="0" borderId="49" xfId="0" applyFont="1" applyBorder="1"/>
    <xf numFmtId="0" fontId="13" fillId="0" borderId="52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left" vertical="center" wrapText="1"/>
    </xf>
    <xf numFmtId="3" fontId="13" fillId="0" borderId="49" xfId="0" applyNumberFormat="1" applyFont="1" applyBorder="1" applyAlignment="1">
      <alignment horizontal="right" vertical="center" wrapText="1"/>
    </xf>
    <xf numFmtId="0" fontId="13" fillId="0" borderId="56" xfId="0" applyFont="1" applyBorder="1" applyAlignment="1">
      <alignment horizontal="center" vertical="center" wrapText="1"/>
    </xf>
    <xf numFmtId="0" fontId="19" fillId="0" borderId="57" xfId="0" applyFont="1" applyBorder="1"/>
    <xf numFmtId="0" fontId="19" fillId="0" borderId="48" xfId="0" applyFont="1" applyBorder="1" applyAlignment="1">
      <alignment vertical="center"/>
    </xf>
    <xf numFmtId="0" fontId="13" fillId="0" borderId="58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right" vertical="center" wrapText="1"/>
    </xf>
    <xf numFmtId="0" fontId="13" fillId="0" borderId="59" xfId="0" applyFont="1" applyBorder="1" applyAlignment="1">
      <alignment horizontal="center" vertical="center" wrapText="1"/>
    </xf>
    <xf numFmtId="0" fontId="19" fillId="0" borderId="51" xfId="0" applyFont="1" applyBorder="1"/>
    <xf numFmtId="0" fontId="19" fillId="0" borderId="52" xfId="0" applyFont="1" applyBorder="1"/>
    <xf numFmtId="0" fontId="19" fillId="0" borderId="60" xfId="0" applyFont="1" applyBorder="1"/>
    <xf numFmtId="3" fontId="19" fillId="0" borderId="48" xfId="0" applyNumberFormat="1" applyFont="1" applyBorder="1"/>
    <xf numFmtId="0" fontId="19" fillId="0" borderId="60" xfId="0" applyFont="1" applyBorder="1" applyAlignment="1">
      <alignment vertical="center" wrapText="1"/>
    </xf>
    <xf numFmtId="3" fontId="19" fillId="0" borderId="48" xfId="0" applyNumberFormat="1" applyFont="1" applyBorder="1" applyAlignment="1">
      <alignment vertical="center" wrapText="1"/>
    </xf>
    <xf numFmtId="0" fontId="19" fillId="0" borderId="60" xfId="0" applyFont="1" applyBorder="1" applyAlignment="1">
      <alignment vertical="center"/>
    </xf>
    <xf numFmtId="3" fontId="19" fillId="0" borderId="48" xfId="0" applyNumberFormat="1" applyFont="1" applyBorder="1" applyAlignment="1">
      <alignment vertical="center"/>
    </xf>
    <xf numFmtId="0" fontId="13" fillId="0" borderId="61" xfId="0" applyFont="1" applyBorder="1"/>
    <xf numFmtId="3" fontId="13" fillId="0" borderId="58" xfId="0" applyNumberFormat="1" applyFont="1" applyBorder="1"/>
    <xf numFmtId="0" fontId="19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0" fontId="19" fillId="0" borderId="48" xfId="0" applyFont="1" applyBorder="1" applyAlignment="1">
      <alignment vertical="center" wrapText="1"/>
    </xf>
    <xf numFmtId="0" fontId="13" fillId="0" borderId="39" xfId="0" applyFont="1" applyBorder="1" applyAlignment="1">
      <alignment horizontal="left" vertical="center"/>
    </xf>
    <xf numFmtId="0" fontId="19" fillId="0" borderId="39" xfId="0" applyFont="1" applyBorder="1"/>
    <xf numFmtId="8" fontId="13" fillId="0" borderId="41" xfId="0" applyNumberFormat="1" applyFont="1" applyBorder="1" applyAlignment="1">
      <alignment horizontal="center"/>
    </xf>
    <xf numFmtId="0" fontId="19" fillId="0" borderId="43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center"/>
    </xf>
    <xf numFmtId="8" fontId="13" fillId="0" borderId="64" xfId="0" applyNumberFormat="1" applyFont="1" applyBorder="1" applyAlignment="1">
      <alignment horizontal="center"/>
    </xf>
    <xf numFmtId="0" fontId="19" fillId="0" borderId="6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center"/>
    </xf>
    <xf numFmtId="8" fontId="13" fillId="0" borderId="66" xfId="0" applyNumberFormat="1" applyFont="1" applyBorder="1" applyAlignment="1">
      <alignment horizontal="center"/>
    </xf>
    <xf numFmtId="0" fontId="19" fillId="0" borderId="6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/>
    </xf>
    <xf numFmtId="8" fontId="13" fillId="0" borderId="68" xfId="0" applyNumberFormat="1" applyFont="1" applyBorder="1" applyAlignment="1">
      <alignment horizontal="center"/>
    </xf>
    <xf numFmtId="0" fontId="19" fillId="0" borderId="69" xfId="0" applyFont="1" applyBorder="1" applyAlignment="1">
      <alignment horizontal="center" vertical="center"/>
    </xf>
    <xf numFmtId="8" fontId="13" fillId="0" borderId="72" xfId="0" applyNumberFormat="1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6" fontId="4" fillId="2" borderId="36" xfId="0" applyNumberFormat="1" applyFont="1" applyFill="1" applyBorder="1"/>
    <xf numFmtId="164" fontId="2" fillId="4" borderId="9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64" fontId="2" fillId="7" borderId="9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164" fontId="2" fillId="11" borderId="9" xfId="0" applyNumberFormat="1" applyFont="1" applyFill="1" applyBorder="1" applyAlignment="1">
      <alignment horizontal="right" vertical="center"/>
    </xf>
    <xf numFmtId="0" fontId="2" fillId="11" borderId="3" xfId="0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right" vertical="center"/>
    </xf>
    <xf numFmtId="164" fontId="2" fillId="9" borderId="9" xfId="0" applyNumberFormat="1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164" fontId="2" fillId="12" borderId="9" xfId="0" applyNumberFormat="1" applyFont="1" applyFill="1" applyBorder="1" applyAlignment="1">
      <alignment horizontal="right" vertical="center"/>
    </xf>
    <xf numFmtId="0" fontId="2" fillId="12" borderId="3" xfId="0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right" vertical="center"/>
    </xf>
    <xf numFmtId="164" fontId="2" fillId="11" borderId="21" xfId="0" applyNumberFormat="1" applyFont="1" applyFill="1" applyBorder="1" applyAlignment="1">
      <alignment horizontal="right" vertical="center"/>
    </xf>
    <xf numFmtId="0" fontId="2" fillId="11" borderId="23" xfId="0" applyFont="1" applyFill="1" applyBorder="1" applyAlignment="1">
      <alignment horizontal="right" vertical="center"/>
    </xf>
    <xf numFmtId="0" fontId="2" fillId="11" borderId="13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11" borderId="24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4" fontId="2" fillId="11" borderId="1" xfId="0" applyNumberFormat="1" applyFont="1" applyFill="1" applyBorder="1" applyAlignment="1">
      <alignment horizontal="right" vertical="center"/>
    </xf>
    <xf numFmtId="164" fontId="2" fillId="8" borderId="9" xfId="0" applyNumberFormat="1" applyFont="1" applyFill="1" applyBorder="1" applyAlignment="1">
      <alignment horizontal="right" vertical="center"/>
    </xf>
    <xf numFmtId="14" fontId="2" fillId="8" borderId="3" xfId="0" applyNumberFormat="1" applyFont="1" applyFill="1" applyBorder="1" applyAlignment="1">
      <alignment horizontal="right" vertical="center"/>
    </xf>
    <xf numFmtId="14" fontId="2" fillId="8" borderId="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8" borderId="21" xfId="0" applyNumberFormat="1" applyFont="1" applyFill="1" applyBorder="1" applyAlignment="1">
      <alignment horizontal="right" vertical="center"/>
    </xf>
    <xf numFmtId="164" fontId="2" fillId="8" borderId="13" xfId="0" applyNumberFormat="1" applyFont="1" applyFill="1" applyBorder="1" applyAlignment="1">
      <alignment horizontal="right" vertical="center"/>
    </xf>
    <xf numFmtId="0" fontId="2" fillId="8" borderId="23" xfId="0" applyFont="1" applyFill="1" applyBorder="1" applyAlignment="1">
      <alignment horizontal="right" vertical="center"/>
    </xf>
    <xf numFmtId="0" fontId="2" fillId="8" borderId="13" xfId="0" applyFont="1" applyFill="1" applyBorder="1" applyAlignment="1">
      <alignment horizontal="right" vertical="center"/>
    </xf>
    <xf numFmtId="0" fontId="6" fillId="15" borderId="33" xfId="0" applyFont="1" applyFill="1" applyBorder="1" applyAlignment="1">
      <alignment horizontal="left" wrapText="1" readingOrder="1"/>
    </xf>
    <xf numFmtId="0" fontId="6" fillId="15" borderId="34" xfId="0" applyFont="1" applyFill="1" applyBorder="1" applyAlignment="1">
      <alignment horizontal="left" wrapText="1" readingOrder="1"/>
    </xf>
    <xf numFmtId="0" fontId="19" fillId="0" borderId="6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8" fontId="13" fillId="0" borderId="76" xfId="0" applyNumberFormat="1" applyFont="1" applyBorder="1" applyAlignment="1">
      <alignment horizontal="center" vertical="center"/>
    </xf>
    <xf numFmtId="8" fontId="13" fillId="0" borderId="77" xfId="0" applyNumberFormat="1" applyFont="1" applyBorder="1" applyAlignment="1">
      <alignment horizontal="center" vertical="center"/>
    </xf>
    <xf numFmtId="8" fontId="13" fillId="0" borderId="78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3" fillId="0" borderId="70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3" fillId="0" borderId="82" xfId="0" applyFont="1" applyBorder="1" applyAlignment="1">
      <alignment horizontal="left" vertical="center"/>
    </xf>
    <xf numFmtId="0" fontId="19" fillId="0" borderId="51" xfId="0" applyFont="1" applyBorder="1" applyAlignment="1">
      <alignment horizontal="center" vertical="center"/>
    </xf>
    <xf numFmtId="166" fontId="20" fillId="2" borderId="77" xfId="0" applyNumberFormat="1" applyFont="1" applyFill="1" applyBorder="1" applyAlignment="1">
      <alignment horizontal="center" vertical="center"/>
    </xf>
    <xf numFmtId="166" fontId="20" fillId="2" borderId="78" xfId="0" applyNumberFormat="1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8" fontId="13" fillId="0" borderId="76" xfId="0" applyNumberFormat="1" applyFont="1" applyBorder="1" applyAlignment="1">
      <alignment horizontal="center" vertical="center" wrapText="1"/>
    </xf>
    <xf numFmtId="8" fontId="13" fillId="0" borderId="77" xfId="0" applyNumberFormat="1" applyFont="1" applyBorder="1" applyAlignment="1">
      <alignment horizontal="center" vertical="center" wrapText="1"/>
    </xf>
    <xf numFmtId="8" fontId="13" fillId="0" borderId="80" xfId="0" applyNumberFormat="1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8" fontId="13" fillId="0" borderId="8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73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74" xfId="0" applyFont="1" applyBorder="1" applyAlignment="1">
      <alignment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6" fillId="0" borderId="75" xfId="0" applyFont="1" applyBorder="1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/Dropbox/DSO/P&#345;ehled%20dotac&#237;%20(projekt&#367;)_aktivity%20k%20vy&#250;&#269;tov&#225;n&#237;%20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"/>
      <sheetName val="MP_červen21"/>
      <sheetName val="MP_říjen20"/>
      <sheetName val="podpořené"/>
      <sheetName val="obce"/>
      <sheetName val="analýza"/>
      <sheetName val="Realizace+Administrace"/>
      <sheetName val="vyčíslení černovice"/>
      <sheetName val="MAS Via rustica"/>
      <sheetName val="MP 2021 výcuc"/>
    </sheetNames>
    <sheetDataSet>
      <sheetData sheetId="0"/>
      <sheetData sheetId="1"/>
      <sheetData sheetId="2"/>
      <sheetData sheetId="3"/>
      <sheetData sheetId="4">
        <row r="2">
          <cell r="A2" t="str">
            <v>Bělá</v>
          </cell>
          <cell r="C2" t="str">
            <v>Leden</v>
          </cell>
        </row>
        <row r="3">
          <cell r="A3" t="str">
            <v>Bohdalín</v>
          </cell>
          <cell r="B3" t="str">
            <v>MMR</v>
          </cell>
          <cell r="C3" t="str">
            <v>Únor</v>
          </cell>
        </row>
        <row r="4">
          <cell r="A4" t="str">
            <v>Bořetín</v>
          </cell>
          <cell r="B4" t="str">
            <v>MPSV</v>
          </cell>
          <cell r="C4" t="str">
            <v>Březen</v>
          </cell>
        </row>
        <row r="5">
          <cell r="A5" t="str">
            <v>Božejov</v>
          </cell>
          <cell r="B5" t="str">
            <v>MŠMT</v>
          </cell>
          <cell r="C5" t="str">
            <v>Duben</v>
          </cell>
        </row>
        <row r="6">
          <cell r="A6" t="str">
            <v>Častrov</v>
          </cell>
          <cell r="B6" t="str">
            <v>MO</v>
          </cell>
          <cell r="C6" t="str">
            <v>Květen</v>
          </cell>
        </row>
        <row r="7">
          <cell r="A7" t="str">
            <v>Černovice</v>
          </cell>
          <cell r="B7" t="str">
            <v>OPŽP</v>
          </cell>
          <cell r="C7" t="str">
            <v>Červen</v>
          </cell>
        </row>
        <row r="8">
          <cell r="A8" t="str">
            <v>Hojovice</v>
          </cell>
          <cell r="B8" t="str">
            <v>MF</v>
          </cell>
          <cell r="C8" t="str">
            <v>Červenec</v>
          </cell>
        </row>
        <row r="9">
          <cell r="A9" t="str">
            <v>Horní Cerekev</v>
          </cell>
          <cell r="B9" t="str">
            <v>MZe</v>
          </cell>
          <cell r="C9" t="str">
            <v>Srpen</v>
          </cell>
        </row>
        <row r="10">
          <cell r="A10" t="str">
            <v>Horní Ves</v>
          </cell>
          <cell r="B10" t="str">
            <v>OPVV</v>
          </cell>
          <cell r="C10" t="str">
            <v>Září</v>
          </cell>
        </row>
        <row r="11">
          <cell r="A11" t="str">
            <v>Kamenice nad Lipou</v>
          </cell>
          <cell r="B11" t="str">
            <v>IROP</v>
          </cell>
          <cell r="C11" t="str">
            <v>Říjen</v>
          </cell>
        </row>
        <row r="12">
          <cell r="A12" t="str">
            <v>Křeč</v>
          </cell>
          <cell r="B12" t="str">
            <v>MPO</v>
          </cell>
          <cell r="C12" t="str">
            <v>Listopad</v>
          </cell>
        </row>
        <row r="13">
          <cell r="A13" t="str">
            <v>Leskovice</v>
          </cell>
          <cell r="B13" t="str">
            <v>MV</v>
          </cell>
          <cell r="C13" t="str">
            <v>Prosinec</v>
          </cell>
        </row>
        <row r="14">
          <cell r="A14" t="str">
            <v>Lhota-Vlasenice</v>
          </cell>
        </row>
        <row r="15">
          <cell r="A15" t="str">
            <v>Mezná</v>
          </cell>
        </row>
        <row r="16">
          <cell r="A16" t="str">
            <v>Mnich</v>
          </cell>
        </row>
        <row r="17">
          <cell r="A17" t="str">
            <v>Moraveč</v>
          </cell>
        </row>
        <row r="18">
          <cell r="A18" t="str">
            <v>Nová Cerekev</v>
          </cell>
        </row>
        <row r="19">
          <cell r="A19" t="str">
            <v>Počátky</v>
          </cell>
        </row>
        <row r="20">
          <cell r="A20" t="str">
            <v>Polesí</v>
          </cell>
        </row>
        <row r="21">
          <cell r="A21" t="str">
            <v>Rodinov</v>
          </cell>
        </row>
        <row r="22">
          <cell r="A22" t="str">
            <v>Stojčín</v>
          </cell>
        </row>
        <row r="23">
          <cell r="A23" t="str">
            <v>Střítež</v>
          </cell>
        </row>
        <row r="24">
          <cell r="A24" t="str">
            <v>Ústrašín</v>
          </cell>
        </row>
        <row r="25">
          <cell r="A25" t="str">
            <v>Veselá</v>
          </cell>
        </row>
        <row r="26">
          <cell r="A26" t="str">
            <v>Včelnička</v>
          </cell>
        </row>
        <row r="27">
          <cell r="A27" t="str">
            <v>Žirovnice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23A00-82A0-4E22-A480-5A0F097F7778}">
  <dimension ref="A1:U100"/>
  <sheetViews>
    <sheetView tabSelected="1"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Q3" sqref="Q3"/>
    </sheetView>
  </sheetViews>
  <sheetFormatPr defaultRowHeight="14.4" x14ac:dyDescent="0.3"/>
  <cols>
    <col min="1" max="2" width="0" hidden="1" customWidth="1"/>
    <col min="3" max="3" width="16.5546875" bestFit="1" customWidth="1"/>
    <col min="4" max="4" width="0" hidden="1" customWidth="1"/>
    <col min="5" max="5" width="14.109375" style="273" customWidth="1"/>
    <col min="6" max="6" width="37.33203125" style="273" customWidth="1"/>
    <col min="7" max="8" width="0" hidden="1" customWidth="1"/>
    <col min="9" max="10" width="9.88671875" hidden="1" customWidth="1"/>
    <col min="11" max="12" width="12.109375" hidden="1" customWidth="1"/>
    <col min="13" max="13" width="17.33203125" customWidth="1"/>
    <col min="14" max="14" width="12.33203125" customWidth="1"/>
    <col min="15" max="15" width="0" hidden="1" customWidth="1"/>
    <col min="16" max="16" width="19.44140625" customWidth="1"/>
    <col min="17" max="17" width="9.88671875" bestFit="1" customWidth="1"/>
  </cols>
  <sheetData>
    <row r="1" spans="1:19" s="1" customFormat="1" ht="37.950000000000003" customHeight="1" thickBot="1" x14ac:dyDescent="0.35">
      <c r="A1" s="2" t="s">
        <v>42</v>
      </c>
      <c r="B1" s="2" t="s">
        <v>41</v>
      </c>
      <c r="C1" s="3" t="s">
        <v>40</v>
      </c>
      <c r="D1" s="3" t="s">
        <v>43</v>
      </c>
      <c r="E1" s="3" t="s">
        <v>44</v>
      </c>
      <c r="F1" s="3" t="s">
        <v>39</v>
      </c>
      <c r="G1" s="3" t="s">
        <v>45</v>
      </c>
      <c r="H1" s="3" t="s">
        <v>46</v>
      </c>
      <c r="I1" s="3" t="s">
        <v>47</v>
      </c>
      <c r="J1" s="3" t="s">
        <v>48</v>
      </c>
      <c r="K1" s="4" t="s">
        <v>49</v>
      </c>
      <c r="L1" s="4" t="s">
        <v>38</v>
      </c>
      <c r="M1" s="5" t="s">
        <v>50</v>
      </c>
      <c r="N1" s="5" t="s">
        <v>37</v>
      </c>
      <c r="O1" s="4" t="s">
        <v>51</v>
      </c>
      <c r="P1" s="6" t="s">
        <v>36</v>
      </c>
    </row>
    <row r="2" spans="1:19" s="17" customFormat="1" ht="27.6" x14ac:dyDescent="0.3">
      <c r="A2" s="7">
        <v>2020</v>
      </c>
      <c r="B2" s="8" t="s">
        <v>52</v>
      </c>
      <c r="C2" s="9" t="s">
        <v>35</v>
      </c>
      <c r="D2" s="10" t="s">
        <v>6</v>
      </c>
      <c r="E2" s="11" t="s">
        <v>53</v>
      </c>
      <c r="F2" s="11" t="s">
        <v>54</v>
      </c>
      <c r="G2" s="10"/>
      <c r="H2" s="12"/>
      <c r="I2" s="13"/>
      <c r="J2" s="13"/>
      <c r="K2" s="14"/>
      <c r="L2" s="14"/>
      <c r="M2" s="14">
        <v>1800</v>
      </c>
      <c r="N2" s="15"/>
      <c r="O2" s="16" t="s">
        <v>1</v>
      </c>
      <c r="P2" s="345">
        <f>SUM(M2:N3)</f>
        <v>16800</v>
      </c>
      <c r="Q2" s="17" t="s">
        <v>60</v>
      </c>
    </row>
    <row r="3" spans="1:19" s="17" customFormat="1" ht="28.2" thickBot="1" x14ac:dyDescent="0.35">
      <c r="A3" s="7">
        <v>2020</v>
      </c>
      <c r="B3" s="8" t="s">
        <v>20</v>
      </c>
      <c r="C3" s="18" t="s">
        <v>35</v>
      </c>
      <c r="D3" s="19" t="s">
        <v>13</v>
      </c>
      <c r="E3" s="20" t="s">
        <v>55</v>
      </c>
      <c r="F3" s="20" t="s">
        <v>33</v>
      </c>
      <c r="G3" s="19"/>
      <c r="H3" s="21"/>
      <c r="I3" s="22"/>
      <c r="J3" s="22"/>
      <c r="K3" s="23">
        <v>1615401</v>
      </c>
      <c r="L3" s="23">
        <f>K3*0.8</f>
        <v>1292320.8</v>
      </c>
      <c r="M3" s="23">
        <v>15000</v>
      </c>
      <c r="N3" s="24"/>
      <c r="O3" s="25" t="s">
        <v>1</v>
      </c>
      <c r="P3" s="347"/>
      <c r="Q3" s="26"/>
      <c r="S3" s="27"/>
    </row>
    <row r="4" spans="1:19" s="17" customFormat="1" ht="27.6" x14ac:dyDescent="0.3">
      <c r="A4" s="7">
        <v>2020</v>
      </c>
      <c r="B4" s="8" t="s">
        <v>10</v>
      </c>
      <c r="C4" s="28" t="s">
        <v>34</v>
      </c>
      <c r="D4" s="29" t="s">
        <v>13</v>
      </c>
      <c r="E4" s="30" t="s">
        <v>55</v>
      </c>
      <c r="F4" s="30" t="s">
        <v>33</v>
      </c>
      <c r="G4" s="29"/>
      <c r="H4" s="31"/>
      <c r="I4" s="32"/>
      <c r="J4" s="32"/>
      <c r="K4" s="33">
        <v>1497750</v>
      </c>
      <c r="L4" s="33">
        <v>1048425</v>
      </c>
      <c r="M4" s="33"/>
      <c r="N4" s="33">
        <v>31452.75</v>
      </c>
      <c r="O4" s="34"/>
      <c r="P4" s="343">
        <f>SUM(M4:N5)</f>
        <v>34752.75</v>
      </c>
      <c r="Q4" s="17" t="s">
        <v>60</v>
      </c>
    </row>
    <row r="5" spans="1:19" s="17" customFormat="1" ht="28.2" thickBot="1" x14ac:dyDescent="0.35">
      <c r="A5" s="7">
        <v>2020</v>
      </c>
      <c r="B5" s="8" t="s">
        <v>27</v>
      </c>
      <c r="C5" s="35" t="s">
        <v>34</v>
      </c>
      <c r="D5" s="36"/>
      <c r="E5" s="37" t="s">
        <v>55</v>
      </c>
      <c r="F5" s="37" t="s">
        <v>56</v>
      </c>
      <c r="G5" s="36"/>
      <c r="H5" s="38"/>
      <c r="I5" s="39"/>
      <c r="J5" s="39"/>
      <c r="K5" s="40"/>
      <c r="L5" s="40"/>
      <c r="M5" s="40">
        <v>3300</v>
      </c>
      <c r="N5" s="41"/>
      <c r="O5" s="42" t="s">
        <v>1</v>
      </c>
      <c r="P5" s="372"/>
    </row>
    <row r="6" spans="1:19" s="17" customFormat="1" ht="13.8" x14ac:dyDescent="0.3">
      <c r="A6" s="7">
        <v>2019</v>
      </c>
      <c r="B6" s="8" t="s">
        <v>10</v>
      </c>
      <c r="C6" s="43" t="s">
        <v>57</v>
      </c>
      <c r="D6" s="44" t="s">
        <v>13</v>
      </c>
      <c r="E6" s="45" t="s">
        <v>55</v>
      </c>
      <c r="F6" s="45" t="s">
        <v>58</v>
      </c>
      <c r="G6" s="46"/>
      <c r="H6" s="47"/>
      <c r="I6" s="48">
        <v>43617</v>
      </c>
      <c r="J6" s="48">
        <v>43830</v>
      </c>
      <c r="K6" s="49">
        <v>714522</v>
      </c>
      <c r="L6" s="49">
        <v>500165.39999999997</v>
      </c>
      <c r="M6" s="50"/>
      <c r="N6" s="50">
        <v>15004.961999999998</v>
      </c>
      <c r="O6" s="51" t="s">
        <v>59</v>
      </c>
      <c r="P6" s="365">
        <f>SUM(M6:N7)</f>
        <v>30004.962</v>
      </c>
      <c r="Q6" s="17" t="s">
        <v>60</v>
      </c>
    </row>
    <row r="7" spans="1:19" s="17" customFormat="1" thickBot="1" x14ac:dyDescent="0.35">
      <c r="A7" s="7">
        <v>2020</v>
      </c>
      <c r="B7" s="8" t="s">
        <v>20</v>
      </c>
      <c r="C7" s="52" t="s">
        <v>57</v>
      </c>
      <c r="D7" s="53" t="s">
        <v>13</v>
      </c>
      <c r="E7" s="54" t="s">
        <v>55</v>
      </c>
      <c r="F7" s="54" t="s">
        <v>61</v>
      </c>
      <c r="G7" s="53"/>
      <c r="H7" s="55"/>
      <c r="I7" s="56"/>
      <c r="J7" s="56"/>
      <c r="K7" s="57">
        <v>13210654.060000001</v>
      </c>
      <c r="L7" s="57">
        <v>5000000</v>
      </c>
      <c r="M7" s="57">
        <v>15000</v>
      </c>
      <c r="N7" s="58"/>
      <c r="O7" s="59" t="s">
        <v>1</v>
      </c>
      <c r="P7" s="367"/>
      <c r="S7" s="27"/>
    </row>
    <row r="8" spans="1:19" s="17" customFormat="1" ht="13.8" x14ac:dyDescent="0.3">
      <c r="A8" s="60">
        <v>2020</v>
      </c>
      <c r="B8" s="61" t="s">
        <v>10</v>
      </c>
      <c r="C8" s="62" t="s">
        <v>30</v>
      </c>
      <c r="D8" s="63" t="s">
        <v>9</v>
      </c>
      <c r="E8" s="64" t="s">
        <v>62</v>
      </c>
      <c r="F8" s="64" t="s">
        <v>32</v>
      </c>
      <c r="G8" s="63" t="s">
        <v>63</v>
      </c>
      <c r="H8" s="65"/>
      <c r="I8" s="66"/>
      <c r="J8" s="66"/>
      <c r="K8" s="67">
        <v>221000</v>
      </c>
      <c r="L8" s="67">
        <v>140000</v>
      </c>
      <c r="M8" s="67"/>
      <c r="N8" s="67">
        <v>4200</v>
      </c>
      <c r="O8" s="68"/>
      <c r="P8" s="69">
        <f>N8</f>
        <v>4200</v>
      </c>
      <c r="Q8" s="373">
        <f>SUM(P8:P23)</f>
        <v>280362.3</v>
      </c>
    </row>
    <row r="9" spans="1:19" s="17" customFormat="1" ht="13.8" x14ac:dyDescent="0.3">
      <c r="A9" s="60">
        <v>2020</v>
      </c>
      <c r="B9" s="61" t="s">
        <v>10</v>
      </c>
      <c r="C9" s="70" t="s">
        <v>30</v>
      </c>
      <c r="D9" s="71" t="s">
        <v>13</v>
      </c>
      <c r="E9" s="72" t="s">
        <v>64</v>
      </c>
      <c r="F9" s="72" t="s">
        <v>31</v>
      </c>
      <c r="G9" s="71"/>
      <c r="H9" s="73"/>
      <c r="I9" s="74"/>
      <c r="J9" s="74"/>
      <c r="K9" s="75">
        <v>1355923</v>
      </c>
      <c r="L9" s="75">
        <v>949146</v>
      </c>
      <c r="M9" s="75"/>
      <c r="N9" s="75">
        <v>28474.379999999997</v>
      </c>
      <c r="O9" s="76"/>
      <c r="P9" s="375">
        <f>SUM(M9:N10)</f>
        <v>30874.379999999997</v>
      </c>
      <c r="Q9" s="374"/>
    </row>
    <row r="10" spans="1:19" s="17" customFormat="1" ht="27.6" x14ac:dyDescent="0.3">
      <c r="A10" s="60">
        <v>2020</v>
      </c>
      <c r="B10" s="61" t="s">
        <v>27</v>
      </c>
      <c r="C10" s="70" t="s">
        <v>30</v>
      </c>
      <c r="D10" s="71"/>
      <c r="E10" s="72" t="s">
        <v>64</v>
      </c>
      <c r="F10" s="72" t="s">
        <v>65</v>
      </c>
      <c r="G10" s="71"/>
      <c r="H10" s="73"/>
      <c r="I10" s="74"/>
      <c r="J10" s="74"/>
      <c r="K10" s="75"/>
      <c r="L10" s="75"/>
      <c r="M10" s="75">
        <f>300*8</f>
        <v>2400</v>
      </c>
      <c r="N10" s="77"/>
      <c r="O10" s="76" t="s">
        <v>1</v>
      </c>
      <c r="P10" s="376"/>
      <c r="Q10" s="374"/>
    </row>
    <row r="11" spans="1:19" s="17" customFormat="1" ht="13.8" x14ac:dyDescent="0.3">
      <c r="A11" s="60">
        <v>2020</v>
      </c>
      <c r="B11" s="61" t="s">
        <v>24</v>
      </c>
      <c r="C11" s="70" t="s">
        <v>30</v>
      </c>
      <c r="D11" s="71" t="s">
        <v>66</v>
      </c>
      <c r="E11" s="72" t="s">
        <v>67</v>
      </c>
      <c r="F11" s="72" t="s">
        <v>68</v>
      </c>
      <c r="G11" s="71"/>
      <c r="H11" s="73"/>
      <c r="I11" s="74"/>
      <c r="J11" s="74"/>
      <c r="K11" s="75"/>
      <c r="L11" s="75">
        <v>53750</v>
      </c>
      <c r="M11" s="75">
        <v>7000</v>
      </c>
      <c r="N11" s="77"/>
      <c r="O11" s="78" t="s">
        <v>1</v>
      </c>
      <c r="P11" s="79">
        <f>M11</f>
        <v>7000</v>
      </c>
      <c r="Q11" s="374"/>
    </row>
    <row r="12" spans="1:19" s="17" customFormat="1" ht="13.8" x14ac:dyDescent="0.3">
      <c r="A12" s="60">
        <v>2020</v>
      </c>
      <c r="B12" s="61" t="s">
        <v>20</v>
      </c>
      <c r="C12" s="70" t="s">
        <v>30</v>
      </c>
      <c r="D12" s="71" t="s">
        <v>21</v>
      </c>
      <c r="E12" s="72" t="s">
        <v>69</v>
      </c>
      <c r="F12" s="72" t="s">
        <v>70</v>
      </c>
      <c r="G12" s="71"/>
      <c r="H12" s="73"/>
      <c r="I12" s="74"/>
      <c r="J12" s="74"/>
      <c r="K12" s="75"/>
      <c r="L12" s="75"/>
      <c r="M12" s="75">
        <v>15000</v>
      </c>
      <c r="N12" s="77"/>
      <c r="O12" s="78" t="s">
        <v>1</v>
      </c>
      <c r="P12" s="375">
        <f>SUM(M12:M14)</f>
        <v>35000</v>
      </c>
      <c r="Q12" s="374"/>
    </row>
    <row r="13" spans="1:19" s="17" customFormat="1" ht="13.8" x14ac:dyDescent="0.3">
      <c r="A13" s="71">
        <v>2021</v>
      </c>
      <c r="B13" s="80" t="s">
        <v>17</v>
      </c>
      <c r="C13" s="70" t="s">
        <v>30</v>
      </c>
      <c r="D13" s="71" t="s">
        <v>71</v>
      </c>
      <c r="E13" s="72" t="s">
        <v>69</v>
      </c>
      <c r="F13" s="72" t="s">
        <v>72</v>
      </c>
      <c r="G13" s="71"/>
      <c r="H13" s="73"/>
      <c r="I13" s="74"/>
      <c r="J13" s="74"/>
      <c r="K13" s="75"/>
      <c r="L13" s="75"/>
      <c r="M13" s="75">
        <v>10000</v>
      </c>
      <c r="N13" s="77"/>
      <c r="O13" s="76" t="s">
        <v>1</v>
      </c>
      <c r="P13" s="377"/>
      <c r="Q13" s="374"/>
      <c r="S13" s="27"/>
    </row>
    <row r="14" spans="1:19" s="17" customFormat="1" ht="13.8" x14ac:dyDescent="0.3">
      <c r="A14" s="71">
        <v>2021</v>
      </c>
      <c r="B14" s="80" t="s">
        <v>5</v>
      </c>
      <c r="C14" s="70" t="s">
        <v>30</v>
      </c>
      <c r="D14" s="71" t="s">
        <v>71</v>
      </c>
      <c r="E14" s="72" t="s">
        <v>69</v>
      </c>
      <c r="F14" s="72" t="s">
        <v>73</v>
      </c>
      <c r="G14" s="71"/>
      <c r="H14" s="73"/>
      <c r="I14" s="74"/>
      <c r="J14" s="74"/>
      <c r="K14" s="75"/>
      <c r="L14" s="75"/>
      <c r="M14" s="75">
        <v>10000</v>
      </c>
      <c r="N14" s="77" t="s">
        <v>1</v>
      </c>
      <c r="O14" s="76" t="s">
        <v>1</v>
      </c>
      <c r="P14" s="378"/>
      <c r="Q14" s="374"/>
      <c r="S14" s="27"/>
    </row>
    <row r="15" spans="1:19" s="17" customFormat="1" ht="27.6" x14ac:dyDescent="0.3">
      <c r="A15" s="60">
        <v>2020</v>
      </c>
      <c r="B15" s="61" t="s">
        <v>20</v>
      </c>
      <c r="C15" s="70" t="s">
        <v>30</v>
      </c>
      <c r="D15" s="71" t="s">
        <v>13</v>
      </c>
      <c r="E15" s="72" t="s">
        <v>74</v>
      </c>
      <c r="F15" s="72" t="s">
        <v>75</v>
      </c>
      <c r="G15" s="71"/>
      <c r="H15" s="73"/>
      <c r="I15" s="74"/>
      <c r="J15" s="74"/>
      <c r="K15" s="75"/>
      <c r="L15" s="75"/>
      <c r="M15" s="75">
        <v>2400</v>
      </c>
      <c r="N15" s="77"/>
      <c r="O15" s="78" t="s">
        <v>1</v>
      </c>
      <c r="P15" s="375">
        <f>SUM(M15:N16)</f>
        <v>7200</v>
      </c>
      <c r="Q15" s="374"/>
    </row>
    <row r="16" spans="1:19" s="17" customFormat="1" ht="27.6" x14ac:dyDescent="0.3">
      <c r="A16" s="71">
        <v>2021</v>
      </c>
      <c r="B16" s="80" t="s">
        <v>17</v>
      </c>
      <c r="C16" s="70" t="s">
        <v>30</v>
      </c>
      <c r="D16" s="71" t="s">
        <v>13</v>
      </c>
      <c r="E16" s="72" t="s">
        <v>74</v>
      </c>
      <c r="F16" s="81" t="s">
        <v>76</v>
      </c>
      <c r="G16" s="71"/>
      <c r="H16" s="73"/>
      <c r="I16" s="74"/>
      <c r="J16" s="74"/>
      <c r="K16" s="75"/>
      <c r="L16" s="75"/>
      <c r="M16" s="75">
        <v>4800</v>
      </c>
      <c r="N16" s="77" t="s">
        <v>1</v>
      </c>
      <c r="O16" s="76" t="s">
        <v>1</v>
      </c>
      <c r="P16" s="378"/>
      <c r="Q16" s="374"/>
      <c r="R16" s="17" t="s">
        <v>60</v>
      </c>
      <c r="S16" s="27"/>
    </row>
    <row r="17" spans="1:21" s="17" customFormat="1" ht="41.4" x14ac:dyDescent="0.3">
      <c r="A17" s="71">
        <v>2020</v>
      </c>
      <c r="B17" s="80" t="s">
        <v>20</v>
      </c>
      <c r="C17" s="70" t="s">
        <v>30</v>
      </c>
      <c r="D17" s="71" t="s">
        <v>29</v>
      </c>
      <c r="E17" s="72" t="s">
        <v>77</v>
      </c>
      <c r="F17" s="72" t="s">
        <v>78</v>
      </c>
      <c r="G17" s="71"/>
      <c r="H17" s="73"/>
      <c r="I17" s="74"/>
      <c r="J17" s="74">
        <v>44196</v>
      </c>
      <c r="K17" s="75"/>
      <c r="L17" s="75"/>
      <c r="M17" s="82">
        <f>(16*3*300)+15000+15000</f>
        <v>44400</v>
      </c>
      <c r="N17" s="77"/>
      <c r="O17" s="78" t="s">
        <v>1</v>
      </c>
      <c r="P17" s="375">
        <f>SUM(M17:N18)</f>
        <v>83400</v>
      </c>
      <c r="Q17" s="374"/>
    </row>
    <row r="18" spans="1:21" s="17" customFormat="1" ht="27.6" x14ac:dyDescent="0.3">
      <c r="A18" s="71">
        <v>2021</v>
      </c>
      <c r="B18" s="80" t="s">
        <v>5</v>
      </c>
      <c r="C18" s="70" t="s">
        <v>30</v>
      </c>
      <c r="D18" s="71" t="s">
        <v>29</v>
      </c>
      <c r="E18" s="72" t="s">
        <v>77</v>
      </c>
      <c r="F18" s="72" t="s">
        <v>79</v>
      </c>
      <c r="G18" s="71"/>
      <c r="H18" s="73"/>
      <c r="I18" s="74"/>
      <c r="J18" s="74"/>
      <c r="K18" s="75"/>
      <c r="L18" s="75"/>
      <c r="M18" s="75">
        <f>4*4*5*300+15000</f>
        <v>39000</v>
      </c>
      <c r="N18" s="77" t="s">
        <v>1</v>
      </c>
      <c r="O18" s="76" t="s">
        <v>1</v>
      </c>
      <c r="P18" s="378"/>
      <c r="Q18" s="374"/>
      <c r="S18" s="27"/>
    </row>
    <row r="19" spans="1:21" s="17" customFormat="1" ht="27.6" x14ac:dyDescent="0.3">
      <c r="A19" s="71">
        <v>2020</v>
      </c>
      <c r="B19" s="80" t="s">
        <v>20</v>
      </c>
      <c r="C19" s="70" t="s">
        <v>30</v>
      </c>
      <c r="D19" s="71" t="s">
        <v>13</v>
      </c>
      <c r="E19" s="72" t="s">
        <v>80</v>
      </c>
      <c r="F19" s="72" t="s">
        <v>81</v>
      </c>
      <c r="G19" s="71"/>
      <c r="H19" s="73"/>
      <c r="I19" s="74">
        <v>44317</v>
      </c>
      <c r="J19" s="74">
        <v>44500</v>
      </c>
      <c r="K19" s="75">
        <v>4148490</v>
      </c>
      <c r="L19" s="75">
        <v>3318792</v>
      </c>
      <c r="M19" s="75">
        <v>15000</v>
      </c>
      <c r="N19" s="83">
        <v>63187.92</v>
      </c>
      <c r="O19" s="84"/>
      <c r="P19" s="79">
        <f>SUM(M19:N19)</f>
        <v>78187.92</v>
      </c>
      <c r="Q19" s="374"/>
      <c r="S19" s="27"/>
    </row>
    <row r="20" spans="1:21" s="17" customFormat="1" ht="16.5" customHeight="1" x14ac:dyDescent="0.3">
      <c r="A20" s="71">
        <v>2021</v>
      </c>
      <c r="B20" s="80" t="s">
        <v>17</v>
      </c>
      <c r="C20" s="70" t="s">
        <v>30</v>
      </c>
      <c r="D20" s="71" t="s">
        <v>82</v>
      </c>
      <c r="E20" s="72" t="s">
        <v>83</v>
      </c>
      <c r="F20" s="72" t="s">
        <v>84</v>
      </c>
      <c r="G20" s="71"/>
      <c r="H20" s="73"/>
      <c r="I20" s="74"/>
      <c r="J20" s="74"/>
      <c r="K20" s="75">
        <v>11906744</v>
      </c>
      <c r="L20" s="75">
        <v>10716069</v>
      </c>
      <c r="M20" s="75">
        <f>15000*2</f>
        <v>30000</v>
      </c>
      <c r="N20" s="77"/>
      <c r="O20" s="76"/>
      <c r="P20" s="79">
        <f>SUM(M20:N20)</f>
        <v>30000</v>
      </c>
      <c r="Q20" s="374"/>
      <c r="S20" s="27"/>
    </row>
    <row r="21" spans="1:21" s="17" customFormat="1" ht="13.8" x14ac:dyDescent="0.3">
      <c r="A21" s="71">
        <v>2021</v>
      </c>
      <c r="B21" s="80" t="s">
        <v>17</v>
      </c>
      <c r="C21" s="70" t="s">
        <v>30</v>
      </c>
      <c r="D21" s="71" t="s">
        <v>13</v>
      </c>
      <c r="E21" s="72" t="s">
        <v>85</v>
      </c>
      <c r="F21" s="72" t="s">
        <v>86</v>
      </c>
      <c r="G21" s="71"/>
      <c r="H21" s="73"/>
      <c r="I21" s="74"/>
      <c r="J21" s="74"/>
      <c r="K21" s="75"/>
      <c r="L21" s="75"/>
      <c r="M21" s="75">
        <v>3000</v>
      </c>
      <c r="N21" s="77" t="s">
        <v>1</v>
      </c>
      <c r="O21" s="76" t="s">
        <v>1</v>
      </c>
      <c r="P21" s="375">
        <f>SUM(M21:N22)</f>
        <v>3600</v>
      </c>
      <c r="Q21" s="374"/>
      <c r="S21" s="27"/>
    </row>
    <row r="22" spans="1:21" s="17" customFormat="1" ht="13.8" x14ac:dyDescent="0.3">
      <c r="A22" s="60">
        <v>2020</v>
      </c>
      <c r="B22" s="61" t="s">
        <v>27</v>
      </c>
      <c r="C22" s="70" t="s">
        <v>30</v>
      </c>
      <c r="D22" s="71"/>
      <c r="E22" s="72" t="s">
        <v>85</v>
      </c>
      <c r="F22" s="72" t="s">
        <v>87</v>
      </c>
      <c r="G22" s="71"/>
      <c r="H22" s="73"/>
      <c r="I22" s="74"/>
      <c r="J22" s="74"/>
      <c r="K22" s="75"/>
      <c r="L22" s="75"/>
      <c r="M22" s="75">
        <v>600</v>
      </c>
      <c r="N22" s="77"/>
      <c r="O22" s="76" t="s">
        <v>1</v>
      </c>
      <c r="P22" s="378"/>
      <c r="Q22" s="374"/>
    </row>
    <row r="23" spans="1:21" s="17" customFormat="1" thickBot="1" x14ac:dyDescent="0.35">
      <c r="A23" s="71">
        <v>2021</v>
      </c>
      <c r="B23" s="80" t="s">
        <v>88</v>
      </c>
      <c r="C23" s="70" t="s">
        <v>30</v>
      </c>
      <c r="D23" s="71"/>
      <c r="E23" s="72" t="s">
        <v>89</v>
      </c>
      <c r="F23" s="72" t="s">
        <v>90</v>
      </c>
      <c r="G23" s="71"/>
      <c r="H23" s="73"/>
      <c r="I23" s="74"/>
      <c r="J23" s="74"/>
      <c r="K23" s="75"/>
      <c r="L23" s="75"/>
      <c r="M23" s="75">
        <v>900</v>
      </c>
      <c r="N23" s="77" t="s">
        <v>1</v>
      </c>
      <c r="O23" s="76" t="s">
        <v>1</v>
      </c>
      <c r="P23" s="79">
        <f>SUM(M23:N23)</f>
        <v>900</v>
      </c>
      <c r="Q23" s="374"/>
      <c r="S23" s="27"/>
    </row>
    <row r="24" spans="1:21" s="17" customFormat="1" ht="27.6" x14ac:dyDescent="0.3">
      <c r="A24" s="85">
        <v>2020</v>
      </c>
      <c r="B24" s="86" t="s">
        <v>20</v>
      </c>
      <c r="C24" s="9" t="s">
        <v>91</v>
      </c>
      <c r="D24" s="10" t="s">
        <v>18</v>
      </c>
      <c r="E24" s="11" t="s">
        <v>92</v>
      </c>
      <c r="F24" s="11" t="s">
        <v>93</v>
      </c>
      <c r="G24" s="10"/>
      <c r="H24" s="12"/>
      <c r="I24" s="13"/>
      <c r="J24" s="13"/>
      <c r="K24" s="14"/>
      <c r="L24" s="14">
        <v>2357065</v>
      </c>
      <c r="M24" s="14">
        <v>15000</v>
      </c>
      <c r="N24" s="87">
        <v>53570.65</v>
      </c>
      <c r="O24" s="88"/>
      <c r="P24" s="345">
        <f>SUM(M24:N26)</f>
        <v>139500.16</v>
      </c>
    </row>
    <row r="25" spans="1:21" s="17" customFormat="1" ht="41.4" x14ac:dyDescent="0.3">
      <c r="A25" s="85">
        <v>2021</v>
      </c>
      <c r="B25" s="86" t="s">
        <v>7</v>
      </c>
      <c r="C25" s="89" t="s">
        <v>91</v>
      </c>
      <c r="D25" s="90" t="s">
        <v>18</v>
      </c>
      <c r="E25" s="91" t="s">
        <v>92</v>
      </c>
      <c r="F25" s="91" t="s">
        <v>94</v>
      </c>
      <c r="G25" s="90"/>
      <c r="H25" s="92"/>
      <c r="I25" s="93"/>
      <c r="J25" s="93"/>
      <c r="K25" s="94"/>
      <c r="L25" s="94"/>
      <c r="M25" s="94">
        <f>6*300+4*300</f>
        <v>3000</v>
      </c>
      <c r="N25" s="95"/>
      <c r="O25" s="96" t="s">
        <v>1</v>
      </c>
      <c r="P25" s="346"/>
      <c r="Q25" s="26" t="s">
        <v>60</v>
      </c>
      <c r="S25" s="27"/>
    </row>
    <row r="26" spans="1:21" s="17" customFormat="1" ht="28.2" thickBot="1" x14ac:dyDescent="0.35">
      <c r="A26" s="85">
        <v>2021</v>
      </c>
      <c r="B26" s="86" t="s">
        <v>17</v>
      </c>
      <c r="C26" s="18" t="s">
        <v>91</v>
      </c>
      <c r="D26" s="19" t="s">
        <v>82</v>
      </c>
      <c r="E26" s="20"/>
      <c r="F26" s="20" t="s">
        <v>95</v>
      </c>
      <c r="G26" s="19"/>
      <c r="H26" s="21"/>
      <c r="I26" s="22"/>
      <c r="J26" s="22"/>
      <c r="K26" s="23"/>
      <c r="L26" s="23">
        <v>2292951</v>
      </c>
      <c r="M26" s="23">
        <v>15000</v>
      </c>
      <c r="N26" s="97">
        <v>52929.51</v>
      </c>
      <c r="O26" s="98"/>
      <c r="P26" s="347"/>
      <c r="Q26" s="26"/>
      <c r="S26" s="27"/>
    </row>
    <row r="27" spans="1:21" s="17" customFormat="1" ht="13.8" x14ac:dyDescent="0.3">
      <c r="A27" s="85">
        <v>2020</v>
      </c>
      <c r="B27" s="86" t="s">
        <v>88</v>
      </c>
      <c r="C27" s="43" t="s">
        <v>28</v>
      </c>
      <c r="D27" s="44" t="s">
        <v>21</v>
      </c>
      <c r="E27" s="99" t="s">
        <v>96</v>
      </c>
      <c r="F27" s="99" t="s">
        <v>97</v>
      </c>
      <c r="G27" s="44" t="s">
        <v>98</v>
      </c>
      <c r="H27" s="100"/>
      <c r="I27" s="48"/>
      <c r="J27" s="48"/>
      <c r="K27" s="50">
        <v>2434589</v>
      </c>
      <c r="L27" s="50">
        <v>2312859.5499999998</v>
      </c>
      <c r="M27" s="50"/>
      <c r="N27" s="50">
        <v>53128.595499999996</v>
      </c>
      <c r="O27" s="101"/>
      <c r="P27" s="365">
        <f>SUM(M27:N32)</f>
        <v>315834.21976999997</v>
      </c>
    </row>
    <row r="28" spans="1:21" s="17" customFormat="1" ht="27.6" x14ac:dyDescent="0.3">
      <c r="A28" s="85">
        <v>2020</v>
      </c>
      <c r="B28" s="102" t="s">
        <v>20</v>
      </c>
      <c r="C28" s="103" t="s">
        <v>28</v>
      </c>
      <c r="D28" s="85" t="s">
        <v>13</v>
      </c>
      <c r="E28" s="104" t="s">
        <v>21</v>
      </c>
      <c r="F28" s="104" t="s">
        <v>99</v>
      </c>
      <c r="G28" s="85"/>
      <c r="H28" s="105"/>
      <c r="I28" s="106"/>
      <c r="J28" s="106"/>
      <c r="K28" s="107">
        <v>19811736.030000001</v>
      </c>
      <c r="L28" s="107">
        <f>0.9*K28</f>
        <v>17830562.427000001</v>
      </c>
      <c r="M28" s="107">
        <v>15000</v>
      </c>
      <c r="N28" s="108">
        <v>208305.62427</v>
      </c>
      <c r="O28" s="109" t="s">
        <v>1</v>
      </c>
      <c r="P28" s="366"/>
      <c r="Q28" s="110"/>
      <c r="R28" s="26"/>
      <c r="S28" s="26"/>
      <c r="T28" s="26"/>
      <c r="U28" s="111"/>
    </row>
    <row r="29" spans="1:21" s="17" customFormat="1" ht="27.6" x14ac:dyDescent="0.3">
      <c r="A29" s="85">
        <v>2021</v>
      </c>
      <c r="B29" s="102" t="s">
        <v>23</v>
      </c>
      <c r="C29" s="103" t="s">
        <v>28</v>
      </c>
      <c r="D29" s="85" t="s">
        <v>13</v>
      </c>
      <c r="E29" s="104" t="s">
        <v>21</v>
      </c>
      <c r="F29" s="104" t="s">
        <v>100</v>
      </c>
      <c r="G29" s="85"/>
      <c r="H29" s="105"/>
      <c r="I29" s="106"/>
      <c r="J29" s="106"/>
      <c r="K29" s="107">
        <v>19811736.030000001</v>
      </c>
      <c r="L29" s="107">
        <f>0.9*K29</f>
        <v>17830562.427000001</v>
      </c>
      <c r="M29" s="107">
        <f>300*10</f>
        <v>3000</v>
      </c>
      <c r="N29" s="112"/>
      <c r="O29" s="109" t="s">
        <v>1</v>
      </c>
      <c r="P29" s="366"/>
      <c r="Q29" s="26"/>
      <c r="S29" s="27"/>
    </row>
    <row r="30" spans="1:21" s="17" customFormat="1" ht="55.2" x14ac:dyDescent="0.3">
      <c r="A30" s="85">
        <v>2021</v>
      </c>
      <c r="B30" s="86"/>
      <c r="C30" s="103" t="s">
        <v>28</v>
      </c>
      <c r="D30" s="85" t="s">
        <v>101</v>
      </c>
      <c r="E30" s="104" t="s">
        <v>102</v>
      </c>
      <c r="F30" s="104" t="s">
        <v>103</v>
      </c>
      <c r="G30" s="85"/>
      <c r="H30" s="105"/>
      <c r="I30" s="106"/>
      <c r="J30" s="106"/>
      <c r="K30" s="107"/>
      <c r="L30" s="107"/>
      <c r="M30" s="107">
        <f>10*300+2*4*300+12*300+8*300+12*300</f>
        <v>15000</v>
      </c>
      <c r="N30" s="113"/>
      <c r="O30" s="114" t="s">
        <v>1</v>
      </c>
      <c r="P30" s="366"/>
      <c r="Q30" s="26" t="s">
        <v>60</v>
      </c>
      <c r="S30" s="27"/>
    </row>
    <row r="31" spans="1:21" s="17" customFormat="1" ht="27.6" x14ac:dyDescent="0.3">
      <c r="A31" s="85">
        <v>2021</v>
      </c>
      <c r="B31" s="86"/>
      <c r="C31" s="103" t="s">
        <v>28</v>
      </c>
      <c r="D31" s="85" t="s">
        <v>101</v>
      </c>
      <c r="E31" s="104" t="s">
        <v>102</v>
      </c>
      <c r="F31" s="104" t="s">
        <v>104</v>
      </c>
      <c r="G31" s="85"/>
      <c r="H31" s="105"/>
      <c r="I31" s="106"/>
      <c r="J31" s="106"/>
      <c r="K31" s="107"/>
      <c r="L31" s="107"/>
      <c r="M31" s="107">
        <f>10*300+2*4*300+8*300+12*300</f>
        <v>11400</v>
      </c>
      <c r="N31" s="112"/>
      <c r="O31" s="114" t="s">
        <v>1</v>
      </c>
      <c r="P31" s="366"/>
      <c r="Q31" s="26"/>
      <c r="S31" s="27"/>
    </row>
    <row r="32" spans="1:21" s="17" customFormat="1" thickBot="1" x14ac:dyDescent="0.35">
      <c r="A32" s="85">
        <v>2021</v>
      </c>
      <c r="B32" s="86" t="s">
        <v>5</v>
      </c>
      <c r="C32" s="52" t="s">
        <v>28</v>
      </c>
      <c r="D32" s="53"/>
      <c r="E32" s="54" t="s">
        <v>15</v>
      </c>
      <c r="F32" s="54" t="s">
        <v>105</v>
      </c>
      <c r="G32" s="53"/>
      <c r="H32" s="55"/>
      <c r="I32" s="53"/>
      <c r="J32" s="53"/>
      <c r="K32" s="57"/>
      <c r="L32" s="57"/>
      <c r="M32" s="57">
        <v>10000</v>
      </c>
      <c r="N32" s="115"/>
      <c r="O32" s="116"/>
      <c r="P32" s="367"/>
      <c r="Q32" s="117"/>
      <c r="R32" s="117"/>
      <c r="S32" s="117"/>
      <c r="T32" s="117"/>
      <c r="U32" s="117"/>
    </row>
    <row r="33" spans="1:19" s="17" customFormat="1" ht="13.8" x14ac:dyDescent="0.3">
      <c r="A33" s="85">
        <v>2020</v>
      </c>
      <c r="B33" s="86" t="s">
        <v>20</v>
      </c>
      <c r="C33" s="118" t="s">
        <v>26</v>
      </c>
      <c r="D33" s="119" t="s">
        <v>13</v>
      </c>
      <c r="E33" s="120" t="s">
        <v>55</v>
      </c>
      <c r="F33" s="120" t="s">
        <v>106</v>
      </c>
      <c r="G33" s="119"/>
      <c r="H33" s="121"/>
      <c r="I33" s="122"/>
      <c r="J33" s="122"/>
      <c r="K33" s="123">
        <v>1802343.65</v>
      </c>
      <c r="L33" s="123">
        <f>0.8*K33</f>
        <v>1441874.92</v>
      </c>
      <c r="M33" s="123">
        <v>15000</v>
      </c>
      <c r="N33" s="124"/>
      <c r="O33" s="125" t="s">
        <v>1</v>
      </c>
      <c r="P33" s="348">
        <f>SUM(M33:N34)</f>
        <v>25800</v>
      </c>
      <c r="Q33" s="26" t="s">
        <v>60</v>
      </c>
      <c r="S33" s="27"/>
    </row>
    <row r="34" spans="1:19" s="17" customFormat="1" thickBot="1" x14ac:dyDescent="0.35">
      <c r="A34" s="85">
        <v>2021</v>
      </c>
      <c r="B34" s="86" t="s">
        <v>88</v>
      </c>
      <c r="C34" s="126" t="s">
        <v>26</v>
      </c>
      <c r="D34" s="127" t="s">
        <v>21</v>
      </c>
      <c r="E34" s="128" t="s">
        <v>107</v>
      </c>
      <c r="F34" s="128" t="s">
        <v>108</v>
      </c>
      <c r="G34" s="127"/>
      <c r="H34" s="129"/>
      <c r="I34" s="130"/>
      <c r="J34" s="130"/>
      <c r="K34" s="131"/>
      <c r="L34" s="131"/>
      <c r="M34" s="131">
        <f>16*300+16*300+4*300</f>
        <v>10800</v>
      </c>
      <c r="N34" s="132" t="s">
        <v>1</v>
      </c>
      <c r="O34" s="133" t="s">
        <v>1</v>
      </c>
      <c r="P34" s="368"/>
    </row>
    <row r="35" spans="1:19" s="17" customFormat="1" ht="13.8" x14ac:dyDescent="0.3">
      <c r="A35" s="85">
        <v>2020</v>
      </c>
      <c r="B35" s="102" t="s">
        <v>20</v>
      </c>
      <c r="C35" s="62" t="s">
        <v>109</v>
      </c>
      <c r="D35" s="63" t="s">
        <v>13</v>
      </c>
      <c r="E35" s="64" t="s">
        <v>55</v>
      </c>
      <c r="F35" s="64" t="s">
        <v>110</v>
      </c>
      <c r="G35" s="63"/>
      <c r="H35" s="65"/>
      <c r="I35" s="66">
        <v>44317</v>
      </c>
      <c r="J35" s="66">
        <v>44500</v>
      </c>
      <c r="K35" s="67">
        <v>2220447</v>
      </c>
      <c r="L35" s="67">
        <v>1776357</v>
      </c>
      <c r="M35" s="67">
        <v>15000</v>
      </c>
      <c r="N35" s="134">
        <v>47763.57</v>
      </c>
      <c r="O35" s="135"/>
      <c r="P35" s="369">
        <f>SUM(M35:N37)</f>
        <v>87763.57</v>
      </c>
      <c r="Q35" s="26"/>
      <c r="S35" s="27"/>
    </row>
    <row r="36" spans="1:19" s="17" customFormat="1" ht="13.8" x14ac:dyDescent="0.3">
      <c r="A36" s="85">
        <v>2020</v>
      </c>
      <c r="B36" s="86" t="s">
        <v>20</v>
      </c>
      <c r="C36" s="70" t="s">
        <v>109</v>
      </c>
      <c r="D36" s="71" t="s">
        <v>13</v>
      </c>
      <c r="E36" s="72" t="s">
        <v>55</v>
      </c>
      <c r="F36" s="72" t="s">
        <v>111</v>
      </c>
      <c r="G36" s="71"/>
      <c r="H36" s="73"/>
      <c r="I36" s="74"/>
      <c r="J36" s="74"/>
      <c r="K36" s="75">
        <f>7645979.49+2156558.32</f>
        <v>9802537.8100000005</v>
      </c>
      <c r="L36" s="75">
        <f>0.8*7645979.49</f>
        <v>6116783.5920000002</v>
      </c>
      <c r="M36" s="75">
        <v>15000</v>
      </c>
      <c r="N36" s="77"/>
      <c r="O36" s="78" t="s">
        <v>1</v>
      </c>
      <c r="P36" s="370"/>
      <c r="Q36" s="26" t="s">
        <v>60</v>
      </c>
      <c r="S36" s="27"/>
    </row>
    <row r="37" spans="1:19" s="17" customFormat="1" thickBot="1" x14ac:dyDescent="0.35">
      <c r="A37" s="85"/>
      <c r="B37" s="86"/>
      <c r="C37" s="136" t="s">
        <v>109</v>
      </c>
      <c r="D37" s="137"/>
      <c r="E37" s="138" t="s">
        <v>15</v>
      </c>
      <c r="F37" s="138" t="s">
        <v>110</v>
      </c>
      <c r="G37" s="137"/>
      <c r="H37" s="139"/>
      <c r="I37" s="140"/>
      <c r="J37" s="140"/>
      <c r="K37" s="141"/>
      <c r="L37" s="141"/>
      <c r="M37" s="141">
        <v>10000</v>
      </c>
      <c r="N37" s="142"/>
      <c r="O37" s="143"/>
      <c r="P37" s="371"/>
      <c r="Q37" s="26"/>
      <c r="S37" s="27"/>
    </row>
    <row r="38" spans="1:19" s="17" customFormat="1" ht="13.8" x14ac:dyDescent="0.3">
      <c r="A38" s="85">
        <v>2020</v>
      </c>
      <c r="B38" s="86" t="s">
        <v>112</v>
      </c>
      <c r="C38" s="144" t="s">
        <v>25</v>
      </c>
      <c r="D38" s="145" t="s">
        <v>113</v>
      </c>
      <c r="E38" s="146" t="s">
        <v>55</v>
      </c>
      <c r="F38" s="146" t="s">
        <v>114</v>
      </c>
      <c r="G38" s="145"/>
      <c r="H38" s="147"/>
      <c r="I38" s="148"/>
      <c r="J38" s="148"/>
      <c r="K38" s="149">
        <v>420036</v>
      </c>
      <c r="L38" s="149">
        <f>K38*0.8</f>
        <v>336028.80000000005</v>
      </c>
      <c r="M38" s="149"/>
      <c r="N38" s="150">
        <v>10080.864000000001</v>
      </c>
      <c r="O38" s="151"/>
      <c r="P38" s="351">
        <f>SUM(M38:N40)</f>
        <v>15480.864000000001</v>
      </c>
    </row>
    <row r="39" spans="1:19" s="17" customFormat="1" ht="13.8" x14ac:dyDescent="0.3">
      <c r="A39" s="85">
        <v>2020</v>
      </c>
      <c r="B39" s="86" t="s">
        <v>24</v>
      </c>
      <c r="C39" s="152" t="s">
        <v>25</v>
      </c>
      <c r="D39" s="153" t="s">
        <v>113</v>
      </c>
      <c r="E39" s="154"/>
      <c r="F39" s="154" t="s">
        <v>115</v>
      </c>
      <c r="G39" s="153"/>
      <c r="H39" s="155"/>
      <c r="I39" s="156"/>
      <c r="J39" s="156"/>
      <c r="K39" s="157"/>
      <c r="L39" s="157"/>
      <c r="M39" s="157">
        <v>2400</v>
      </c>
      <c r="N39" s="158"/>
      <c r="O39" s="159" t="s">
        <v>1</v>
      </c>
      <c r="P39" s="352"/>
      <c r="Q39" s="17" t="s">
        <v>60</v>
      </c>
    </row>
    <row r="40" spans="1:19" s="17" customFormat="1" thickBot="1" x14ac:dyDescent="0.35">
      <c r="A40" s="85">
        <v>2020</v>
      </c>
      <c r="B40" s="86" t="s">
        <v>20</v>
      </c>
      <c r="C40" s="160" t="s">
        <v>25</v>
      </c>
      <c r="D40" s="161" t="s">
        <v>13</v>
      </c>
      <c r="E40" s="162" t="s">
        <v>55</v>
      </c>
      <c r="F40" s="162" t="s">
        <v>116</v>
      </c>
      <c r="G40" s="161"/>
      <c r="H40" s="163"/>
      <c r="I40" s="164"/>
      <c r="J40" s="164"/>
      <c r="K40" s="165"/>
      <c r="L40" s="165"/>
      <c r="M40" s="166">
        <v>3000</v>
      </c>
      <c r="N40" s="167"/>
      <c r="O40" s="168" t="s">
        <v>1</v>
      </c>
      <c r="P40" s="353"/>
    </row>
    <row r="41" spans="1:19" s="17" customFormat="1" ht="13.8" x14ac:dyDescent="0.3">
      <c r="A41" s="169">
        <v>2020</v>
      </c>
      <c r="B41" s="170" t="s">
        <v>23</v>
      </c>
      <c r="C41" s="171" t="s">
        <v>22</v>
      </c>
      <c r="D41" s="172" t="s">
        <v>13</v>
      </c>
      <c r="E41" s="173"/>
      <c r="F41" s="174" t="s">
        <v>117</v>
      </c>
      <c r="G41" s="172"/>
      <c r="H41" s="175"/>
      <c r="I41" s="176"/>
      <c r="J41" s="176"/>
      <c r="K41" s="177"/>
      <c r="L41" s="177"/>
      <c r="M41" s="177">
        <v>3000</v>
      </c>
      <c r="N41" s="178" t="s">
        <v>1</v>
      </c>
      <c r="O41" s="179" t="s">
        <v>1</v>
      </c>
      <c r="P41" s="354">
        <f>SUM(M41:N52)</f>
        <v>245292.62700000001</v>
      </c>
    </row>
    <row r="42" spans="1:19" s="17" customFormat="1" ht="13.8" x14ac:dyDescent="0.3">
      <c r="A42" s="169">
        <v>2020</v>
      </c>
      <c r="B42" s="170" t="s">
        <v>88</v>
      </c>
      <c r="C42" s="180" t="s">
        <v>22</v>
      </c>
      <c r="D42" s="169" t="s">
        <v>21</v>
      </c>
      <c r="E42" s="181" t="s">
        <v>96</v>
      </c>
      <c r="F42" s="181" t="s">
        <v>118</v>
      </c>
      <c r="G42" s="169" t="s">
        <v>119</v>
      </c>
      <c r="H42" s="182"/>
      <c r="I42" s="183"/>
      <c r="J42" s="183"/>
      <c r="K42" s="184">
        <v>2236806</v>
      </c>
      <c r="L42" s="184">
        <v>2124965.7000000002</v>
      </c>
      <c r="M42" s="184"/>
      <c r="N42" s="184">
        <v>51249.656999999999</v>
      </c>
      <c r="O42" s="185"/>
      <c r="P42" s="355"/>
    </row>
    <row r="43" spans="1:19" s="17" customFormat="1" ht="27.6" x14ac:dyDescent="0.3">
      <c r="A43" s="169">
        <v>2020</v>
      </c>
      <c r="B43" s="170" t="s">
        <v>27</v>
      </c>
      <c r="C43" s="180" t="s">
        <v>22</v>
      </c>
      <c r="D43" s="169"/>
      <c r="E43" s="181"/>
      <c r="F43" s="181" t="s">
        <v>120</v>
      </c>
      <c r="G43" s="169"/>
      <c r="H43" s="182"/>
      <c r="I43" s="183"/>
      <c r="J43" s="183"/>
      <c r="K43" s="184"/>
      <c r="L43" s="184"/>
      <c r="M43" s="184">
        <f>300*8</f>
        <v>2400</v>
      </c>
      <c r="N43" s="186"/>
      <c r="O43" s="187" t="s">
        <v>1</v>
      </c>
      <c r="P43" s="355"/>
    </row>
    <row r="44" spans="1:19" s="17" customFormat="1" ht="13.8" x14ac:dyDescent="0.3">
      <c r="A44" s="169">
        <v>2020</v>
      </c>
      <c r="B44" s="170" t="s">
        <v>27</v>
      </c>
      <c r="C44" s="180" t="s">
        <v>22</v>
      </c>
      <c r="D44" s="169"/>
      <c r="E44" s="181"/>
      <c r="F44" s="181" t="s">
        <v>121</v>
      </c>
      <c r="G44" s="169"/>
      <c r="H44" s="182"/>
      <c r="I44" s="183"/>
      <c r="J44" s="183"/>
      <c r="K44" s="184"/>
      <c r="L44" s="184"/>
      <c r="M44" s="184">
        <f>300*8</f>
        <v>2400</v>
      </c>
      <c r="N44" s="186"/>
      <c r="O44" s="187" t="s">
        <v>1</v>
      </c>
      <c r="P44" s="355"/>
    </row>
    <row r="45" spans="1:19" s="17" customFormat="1" ht="13.8" x14ac:dyDescent="0.3">
      <c r="A45" s="169">
        <v>2020</v>
      </c>
      <c r="B45" s="170" t="s">
        <v>20</v>
      </c>
      <c r="C45" s="180" t="s">
        <v>22</v>
      </c>
      <c r="D45" s="169" t="s">
        <v>101</v>
      </c>
      <c r="E45" s="181" t="s">
        <v>102</v>
      </c>
      <c r="F45" s="181" t="s">
        <v>122</v>
      </c>
      <c r="G45" s="169"/>
      <c r="H45" s="182"/>
      <c r="I45" s="183"/>
      <c r="J45" s="183"/>
      <c r="K45" s="184"/>
      <c r="L45" s="184"/>
      <c r="M45" s="184">
        <v>15000</v>
      </c>
      <c r="N45" s="186"/>
      <c r="O45" s="188" t="s">
        <v>1</v>
      </c>
      <c r="P45" s="355"/>
      <c r="Q45" s="26"/>
      <c r="S45" s="27"/>
    </row>
    <row r="46" spans="1:19" s="17" customFormat="1" ht="13.8" x14ac:dyDescent="0.3">
      <c r="A46" s="169">
        <v>2020</v>
      </c>
      <c r="B46" s="170" t="s">
        <v>20</v>
      </c>
      <c r="C46" s="180" t="s">
        <v>22</v>
      </c>
      <c r="D46" s="169" t="s">
        <v>101</v>
      </c>
      <c r="E46" s="181" t="s">
        <v>102</v>
      </c>
      <c r="F46" s="181" t="s">
        <v>123</v>
      </c>
      <c r="G46" s="169"/>
      <c r="H46" s="182"/>
      <c r="I46" s="183"/>
      <c r="J46" s="183"/>
      <c r="K46" s="184"/>
      <c r="L46" s="184"/>
      <c r="M46" s="184">
        <v>15000</v>
      </c>
      <c r="N46" s="186"/>
      <c r="O46" s="188" t="s">
        <v>1</v>
      </c>
      <c r="P46" s="355"/>
      <c r="Q46" s="26"/>
      <c r="S46" s="27"/>
    </row>
    <row r="47" spans="1:19" s="17" customFormat="1" ht="13.8" x14ac:dyDescent="0.3">
      <c r="A47" s="169">
        <v>2020</v>
      </c>
      <c r="B47" s="170" t="s">
        <v>20</v>
      </c>
      <c r="C47" s="180" t="s">
        <v>22</v>
      </c>
      <c r="D47" s="169" t="s">
        <v>13</v>
      </c>
      <c r="E47" s="181" t="s">
        <v>55</v>
      </c>
      <c r="F47" s="181" t="s">
        <v>124</v>
      </c>
      <c r="G47" s="169"/>
      <c r="H47" s="182"/>
      <c r="I47" s="183">
        <v>44317</v>
      </c>
      <c r="J47" s="183">
        <v>44500</v>
      </c>
      <c r="K47" s="184">
        <v>10207745</v>
      </c>
      <c r="L47" s="184">
        <v>6344297</v>
      </c>
      <c r="M47" s="184">
        <v>15000</v>
      </c>
      <c r="N47" s="189">
        <v>93442.97</v>
      </c>
      <c r="O47" s="185"/>
      <c r="P47" s="355"/>
      <c r="Q47" s="26"/>
      <c r="S47" s="27"/>
    </row>
    <row r="48" spans="1:19" s="17" customFormat="1" ht="13.8" x14ac:dyDescent="0.3">
      <c r="A48" s="169">
        <v>2020</v>
      </c>
      <c r="B48" s="170" t="s">
        <v>20</v>
      </c>
      <c r="C48" s="180" t="s">
        <v>22</v>
      </c>
      <c r="D48" s="169" t="s">
        <v>9</v>
      </c>
      <c r="E48" s="181"/>
      <c r="F48" s="181" t="s">
        <v>125</v>
      </c>
      <c r="G48" s="169"/>
      <c r="H48" s="182"/>
      <c r="I48" s="183"/>
      <c r="J48" s="183"/>
      <c r="K48" s="184"/>
      <c r="L48" s="184"/>
      <c r="M48" s="184">
        <v>4800</v>
      </c>
      <c r="N48" s="186"/>
      <c r="O48" s="188" t="s">
        <v>1</v>
      </c>
      <c r="P48" s="355"/>
      <c r="Q48" s="26" t="s">
        <v>60</v>
      </c>
      <c r="S48" s="27"/>
    </row>
    <row r="49" spans="1:19" s="17" customFormat="1" ht="27.6" x14ac:dyDescent="0.3">
      <c r="A49" s="169">
        <v>2021</v>
      </c>
      <c r="B49" s="170" t="s">
        <v>7</v>
      </c>
      <c r="C49" s="180" t="s">
        <v>22</v>
      </c>
      <c r="D49" s="169" t="s">
        <v>13</v>
      </c>
      <c r="E49" s="181" t="s">
        <v>126</v>
      </c>
      <c r="F49" s="181" t="s">
        <v>127</v>
      </c>
      <c r="G49" s="169"/>
      <c r="H49" s="182"/>
      <c r="I49" s="183"/>
      <c r="J49" s="183"/>
      <c r="K49" s="184"/>
      <c r="L49" s="184"/>
      <c r="M49" s="184">
        <v>20000</v>
      </c>
      <c r="N49" s="186"/>
      <c r="O49" s="187" t="s">
        <v>1</v>
      </c>
      <c r="P49" s="355"/>
      <c r="Q49" s="26"/>
      <c r="S49" s="27"/>
    </row>
    <row r="50" spans="1:19" s="17" customFormat="1" ht="27.6" x14ac:dyDescent="0.3">
      <c r="A50" s="169">
        <v>2021</v>
      </c>
      <c r="B50" s="170" t="s">
        <v>7</v>
      </c>
      <c r="C50" s="180" t="s">
        <v>22</v>
      </c>
      <c r="D50" s="169" t="s">
        <v>101</v>
      </c>
      <c r="E50" s="181" t="s">
        <v>15</v>
      </c>
      <c r="F50" s="181" t="s">
        <v>128</v>
      </c>
      <c r="G50" s="169"/>
      <c r="H50" s="182"/>
      <c r="I50" s="183"/>
      <c r="J50" s="183"/>
      <c r="K50" s="184"/>
      <c r="L50" s="184"/>
      <c r="M50" s="184">
        <v>10000</v>
      </c>
      <c r="N50" s="186"/>
      <c r="O50" s="187" t="s">
        <v>1</v>
      </c>
      <c r="P50" s="355"/>
      <c r="Q50" s="26"/>
      <c r="S50" s="27"/>
    </row>
    <row r="51" spans="1:19" s="17" customFormat="1" ht="27.6" x14ac:dyDescent="0.3">
      <c r="A51" s="169">
        <v>2021</v>
      </c>
      <c r="B51" s="170" t="s">
        <v>17</v>
      </c>
      <c r="C51" s="180" t="s">
        <v>22</v>
      </c>
      <c r="D51" s="169" t="s">
        <v>71</v>
      </c>
      <c r="E51" s="181" t="s">
        <v>15</v>
      </c>
      <c r="F51" s="181" t="s">
        <v>129</v>
      </c>
      <c r="G51" s="169"/>
      <c r="H51" s="182"/>
      <c r="I51" s="183"/>
      <c r="J51" s="183"/>
      <c r="K51" s="184"/>
      <c r="L51" s="184"/>
      <c r="M51" s="184">
        <v>10000</v>
      </c>
      <c r="N51" s="186"/>
      <c r="O51" s="187" t="s">
        <v>1</v>
      </c>
      <c r="P51" s="355"/>
      <c r="Q51" s="26"/>
      <c r="S51" s="27"/>
    </row>
    <row r="52" spans="1:19" s="17" customFormat="1" thickBot="1" x14ac:dyDescent="0.35">
      <c r="A52" s="169">
        <v>2021</v>
      </c>
      <c r="B52" s="170" t="s">
        <v>88</v>
      </c>
      <c r="C52" s="190" t="s">
        <v>22</v>
      </c>
      <c r="D52" s="191" t="s">
        <v>13</v>
      </c>
      <c r="E52" s="192"/>
      <c r="F52" s="193" t="s">
        <v>130</v>
      </c>
      <c r="G52" s="191"/>
      <c r="H52" s="194"/>
      <c r="I52" s="195"/>
      <c r="J52" s="195"/>
      <c r="K52" s="196"/>
      <c r="L52" s="196"/>
      <c r="M52" s="196">
        <v>3000</v>
      </c>
      <c r="N52" s="197" t="s">
        <v>1</v>
      </c>
      <c r="O52" s="198" t="s">
        <v>1</v>
      </c>
      <c r="P52" s="356"/>
      <c r="Q52" s="26"/>
      <c r="S52" s="27"/>
    </row>
    <row r="53" spans="1:19" s="17" customFormat="1" ht="13.8" x14ac:dyDescent="0.3">
      <c r="A53" s="85">
        <v>2020</v>
      </c>
      <c r="B53" s="86" t="s">
        <v>112</v>
      </c>
      <c r="C53" s="118" t="s">
        <v>19</v>
      </c>
      <c r="D53" s="119" t="s">
        <v>9</v>
      </c>
      <c r="E53" s="120" t="s">
        <v>131</v>
      </c>
      <c r="F53" s="120" t="s">
        <v>132</v>
      </c>
      <c r="G53" s="119"/>
      <c r="H53" s="121"/>
      <c r="I53" s="122"/>
      <c r="J53" s="122"/>
      <c r="K53" s="123">
        <v>1966732</v>
      </c>
      <c r="L53" s="123">
        <v>1966732</v>
      </c>
      <c r="M53" s="123"/>
      <c r="N53" s="199">
        <v>49667.32</v>
      </c>
      <c r="O53" s="200"/>
      <c r="P53" s="201">
        <f>N53</f>
        <v>49667.32</v>
      </c>
      <c r="Q53" s="27">
        <v>44376</v>
      </c>
      <c r="R53" s="110" t="s">
        <v>60</v>
      </c>
    </row>
    <row r="54" spans="1:19" s="17" customFormat="1" ht="13.8" x14ac:dyDescent="0.3">
      <c r="A54" s="85">
        <v>2020</v>
      </c>
      <c r="B54" s="86" t="s">
        <v>112</v>
      </c>
      <c r="C54" s="202" t="s">
        <v>19</v>
      </c>
      <c r="D54" s="203"/>
      <c r="E54" s="204"/>
      <c r="F54" s="204" t="s">
        <v>133</v>
      </c>
      <c r="G54" s="203"/>
      <c r="H54" s="205"/>
      <c r="I54" s="206"/>
      <c r="J54" s="206"/>
      <c r="K54" s="207"/>
      <c r="L54" s="207"/>
      <c r="M54" s="207">
        <f>300*8</f>
        <v>2400</v>
      </c>
      <c r="N54" s="208"/>
      <c r="O54" s="209"/>
      <c r="P54" s="357">
        <f>SUM(M54:N58)</f>
        <v>42000</v>
      </c>
      <c r="R54" s="360" t="s">
        <v>60</v>
      </c>
    </row>
    <row r="55" spans="1:19" s="17" customFormat="1" ht="13.8" x14ac:dyDescent="0.3">
      <c r="A55" s="85">
        <v>2020</v>
      </c>
      <c r="B55" s="86" t="s">
        <v>27</v>
      </c>
      <c r="C55" s="202" t="s">
        <v>19</v>
      </c>
      <c r="D55" s="203"/>
      <c r="E55" s="204"/>
      <c r="F55" s="204" t="s">
        <v>134</v>
      </c>
      <c r="G55" s="203"/>
      <c r="H55" s="205"/>
      <c r="I55" s="206"/>
      <c r="J55" s="206"/>
      <c r="K55" s="207"/>
      <c r="L55" s="207"/>
      <c r="M55" s="207">
        <f>300*16</f>
        <v>4800</v>
      </c>
      <c r="N55" s="208"/>
      <c r="O55" s="210" t="s">
        <v>1</v>
      </c>
      <c r="P55" s="358"/>
      <c r="R55" s="361"/>
    </row>
    <row r="56" spans="1:19" s="17" customFormat="1" ht="13.8" x14ac:dyDescent="0.3">
      <c r="A56" s="85">
        <v>2020</v>
      </c>
      <c r="B56" s="86" t="s">
        <v>27</v>
      </c>
      <c r="C56" s="202" t="s">
        <v>19</v>
      </c>
      <c r="D56" s="203" t="s">
        <v>21</v>
      </c>
      <c r="E56" s="204"/>
      <c r="F56" s="204" t="s">
        <v>135</v>
      </c>
      <c r="G56" s="203"/>
      <c r="H56" s="205"/>
      <c r="I56" s="206"/>
      <c r="J56" s="206"/>
      <c r="K56" s="207"/>
      <c r="L56" s="207"/>
      <c r="M56" s="207">
        <v>15000</v>
      </c>
      <c r="N56" s="208"/>
      <c r="O56" s="210" t="s">
        <v>1</v>
      </c>
      <c r="P56" s="358"/>
      <c r="Q56" s="27">
        <v>44392</v>
      </c>
      <c r="R56" s="361"/>
    </row>
    <row r="57" spans="1:19" s="17" customFormat="1" ht="13.8" x14ac:dyDescent="0.3">
      <c r="A57" s="85"/>
      <c r="B57" s="86"/>
      <c r="C57" s="202" t="s">
        <v>19</v>
      </c>
      <c r="D57" s="203"/>
      <c r="E57" s="204"/>
      <c r="F57" s="204" t="s">
        <v>136</v>
      </c>
      <c r="G57" s="203"/>
      <c r="H57" s="205"/>
      <c r="I57" s="206"/>
      <c r="J57" s="206"/>
      <c r="K57" s="207"/>
      <c r="L57" s="207"/>
      <c r="M57" s="207">
        <v>4800</v>
      </c>
      <c r="N57" s="208"/>
      <c r="O57" s="210"/>
      <c r="P57" s="358"/>
      <c r="R57" s="361"/>
    </row>
    <row r="58" spans="1:19" s="17" customFormat="1" ht="13.8" x14ac:dyDescent="0.3">
      <c r="A58" s="85">
        <v>2020</v>
      </c>
      <c r="B58" s="86" t="s">
        <v>27</v>
      </c>
      <c r="C58" s="202" t="s">
        <v>19</v>
      </c>
      <c r="D58" s="203" t="s">
        <v>21</v>
      </c>
      <c r="E58" s="204"/>
      <c r="F58" s="204" t="s">
        <v>137</v>
      </c>
      <c r="G58" s="203"/>
      <c r="H58" s="205"/>
      <c r="I58" s="206"/>
      <c r="J58" s="206"/>
      <c r="K58" s="207"/>
      <c r="L58" s="207"/>
      <c r="M58" s="207">
        <v>15000</v>
      </c>
      <c r="N58" s="208"/>
      <c r="O58" s="210" t="s">
        <v>1</v>
      </c>
      <c r="P58" s="359"/>
      <c r="R58" s="361"/>
    </row>
    <row r="59" spans="1:19" s="17" customFormat="1" ht="27.6" x14ac:dyDescent="0.3">
      <c r="A59" s="85">
        <v>2020</v>
      </c>
      <c r="B59" s="86" t="s">
        <v>20</v>
      </c>
      <c r="C59" s="202" t="s">
        <v>19</v>
      </c>
      <c r="D59" s="203" t="s">
        <v>21</v>
      </c>
      <c r="E59" s="204" t="s">
        <v>138</v>
      </c>
      <c r="F59" s="204" t="s">
        <v>139</v>
      </c>
      <c r="G59" s="203"/>
      <c r="H59" s="205"/>
      <c r="I59" s="206"/>
      <c r="J59" s="206"/>
      <c r="K59" s="207"/>
      <c r="L59" s="207"/>
      <c r="M59" s="207">
        <v>40000</v>
      </c>
      <c r="N59" s="208"/>
      <c r="O59" s="211" t="s">
        <v>1</v>
      </c>
      <c r="P59" s="212">
        <f>M59</f>
        <v>40000</v>
      </c>
      <c r="Q59" s="27">
        <v>44424</v>
      </c>
      <c r="R59" s="110" t="s">
        <v>60</v>
      </c>
    </row>
    <row r="60" spans="1:19" s="17" customFormat="1" ht="13.8" x14ac:dyDescent="0.3">
      <c r="A60" s="85">
        <v>2020</v>
      </c>
      <c r="B60" s="102" t="s">
        <v>20</v>
      </c>
      <c r="C60" s="202" t="s">
        <v>19</v>
      </c>
      <c r="D60" s="203" t="s">
        <v>9</v>
      </c>
      <c r="E60" s="204" t="s">
        <v>131</v>
      </c>
      <c r="F60" s="204" t="s">
        <v>140</v>
      </c>
      <c r="G60" s="203"/>
      <c r="H60" s="205"/>
      <c r="I60" s="206"/>
      <c r="J60" s="206"/>
      <c r="K60" s="207">
        <v>330340</v>
      </c>
      <c r="L60" s="207">
        <v>330340</v>
      </c>
      <c r="M60" s="207"/>
      <c r="N60" s="213">
        <v>9910.1999999999989</v>
      </c>
      <c r="O60" s="211" t="s">
        <v>1</v>
      </c>
      <c r="P60" s="357">
        <f>SUM(M60:N63)</f>
        <v>47310.2</v>
      </c>
      <c r="Q60" s="26"/>
      <c r="R60" s="363"/>
      <c r="S60" s="27"/>
    </row>
    <row r="61" spans="1:19" s="17" customFormat="1" ht="14.4" customHeight="1" x14ac:dyDescent="0.3">
      <c r="A61" s="85">
        <v>2021</v>
      </c>
      <c r="B61" s="86" t="s">
        <v>7</v>
      </c>
      <c r="C61" s="202" t="s">
        <v>19</v>
      </c>
      <c r="D61" s="203" t="s">
        <v>13</v>
      </c>
      <c r="E61" s="204" t="s">
        <v>55</v>
      </c>
      <c r="F61" s="204" t="s">
        <v>141</v>
      </c>
      <c r="G61" s="203"/>
      <c r="H61" s="205"/>
      <c r="I61" s="206">
        <v>44317</v>
      </c>
      <c r="J61" s="206">
        <v>44500</v>
      </c>
      <c r="K61" s="207">
        <v>6869039</v>
      </c>
      <c r="L61" s="207">
        <v>5492837</v>
      </c>
      <c r="M61" s="207">
        <v>15000</v>
      </c>
      <c r="N61" s="213"/>
      <c r="O61" s="210" t="s">
        <v>1</v>
      </c>
      <c r="P61" s="358"/>
      <c r="Q61" s="26"/>
      <c r="R61" s="364"/>
      <c r="S61" s="27"/>
    </row>
    <row r="62" spans="1:19" s="17" customFormat="1" ht="14.4" customHeight="1" x14ac:dyDescent="0.3">
      <c r="A62" s="85">
        <v>2021</v>
      </c>
      <c r="B62" s="86" t="s">
        <v>5</v>
      </c>
      <c r="C62" s="202" t="s">
        <v>19</v>
      </c>
      <c r="D62" s="203" t="s">
        <v>13</v>
      </c>
      <c r="E62" s="204" t="s">
        <v>126</v>
      </c>
      <c r="F62" s="204" t="s">
        <v>142</v>
      </c>
      <c r="G62" s="203"/>
      <c r="H62" s="205"/>
      <c r="I62" s="206"/>
      <c r="J62" s="206"/>
      <c r="K62" s="207"/>
      <c r="L62" s="207"/>
      <c r="M62" s="207">
        <v>20000</v>
      </c>
      <c r="N62" s="208" t="s">
        <v>1</v>
      </c>
      <c r="O62" s="210" t="s">
        <v>1</v>
      </c>
      <c r="P62" s="358"/>
      <c r="Q62" s="214">
        <v>44447</v>
      </c>
      <c r="R62" s="364"/>
      <c r="S62" s="27"/>
    </row>
    <row r="63" spans="1:19" s="17" customFormat="1" ht="28.2" thickBot="1" x14ac:dyDescent="0.35">
      <c r="A63" s="85">
        <v>2021</v>
      </c>
      <c r="B63" s="102" t="s">
        <v>88</v>
      </c>
      <c r="C63" s="126" t="s">
        <v>19</v>
      </c>
      <c r="D63" s="127" t="s">
        <v>21</v>
      </c>
      <c r="E63" s="128"/>
      <c r="F63" s="128" t="s">
        <v>143</v>
      </c>
      <c r="G63" s="127"/>
      <c r="H63" s="129"/>
      <c r="I63" s="130"/>
      <c r="J63" s="130"/>
      <c r="K63" s="131"/>
      <c r="L63" s="131"/>
      <c r="M63" s="131">
        <v>2400</v>
      </c>
      <c r="N63" s="215" t="s">
        <v>1</v>
      </c>
      <c r="O63" s="133" t="s">
        <v>1</v>
      </c>
      <c r="P63" s="362"/>
      <c r="Q63" s="26"/>
      <c r="R63" s="364"/>
      <c r="S63" s="27"/>
    </row>
    <row r="64" spans="1:19" s="17" customFormat="1" ht="13.8" x14ac:dyDescent="0.3">
      <c r="A64" s="85">
        <v>2020</v>
      </c>
      <c r="B64" s="86" t="s">
        <v>20</v>
      </c>
      <c r="C64" s="28" t="s">
        <v>16</v>
      </c>
      <c r="D64" s="29" t="s">
        <v>144</v>
      </c>
      <c r="E64" s="30"/>
      <c r="F64" s="30" t="s">
        <v>145</v>
      </c>
      <c r="G64" s="29"/>
      <c r="H64" s="31"/>
      <c r="I64" s="32"/>
      <c r="J64" s="32"/>
      <c r="K64" s="33"/>
      <c r="L64" s="33"/>
      <c r="M64" s="216">
        <v>3000</v>
      </c>
      <c r="N64" s="217"/>
      <c r="O64" s="218" t="s">
        <v>1</v>
      </c>
      <c r="P64" s="343">
        <f>SUM(M64:N65)</f>
        <v>6000</v>
      </c>
      <c r="Q64" s="17" t="s">
        <v>60</v>
      </c>
    </row>
    <row r="65" spans="1:19" s="17" customFormat="1" thickBot="1" x14ac:dyDescent="0.35">
      <c r="A65" s="85">
        <v>2021</v>
      </c>
      <c r="B65" s="102" t="s">
        <v>17</v>
      </c>
      <c r="C65" s="219" t="s">
        <v>16</v>
      </c>
      <c r="D65" s="220" t="s">
        <v>144</v>
      </c>
      <c r="E65" s="221"/>
      <c r="F65" s="221" t="s">
        <v>146</v>
      </c>
      <c r="G65" s="220"/>
      <c r="H65" s="222"/>
      <c r="I65" s="223"/>
      <c r="J65" s="223"/>
      <c r="K65" s="224"/>
      <c r="L65" s="224"/>
      <c r="M65" s="224">
        <v>3000</v>
      </c>
      <c r="N65" s="225" t="s">
        <v>1</v>
      </c>
      <c r="O65" s="226" t="s">
        <v>1</v>
      </c>
      <c r="P65" s="344"/>
      <c r="Q65" s="26"/>
      <c r="S65" s="27"/>
    </row>
    <row r="66" spans="1:19" s="17" customFormat="1" ht="13.8" x14ac:dyDescent="0.3">
      <c r="A66" s="85">
        <v>2019</v>
      </c>
      <c r="B66" s="86" t="s">
        <v>10</v>
      </c>
      <c r="C66" s="9" t="s">
        <v>147</v>
      </c>
      <c r="D66" s="10" t="s">
        <v>13</v>
      </c>
      <c r="E66" s="11" t="s">
        <v>55</v>
      </c>
      <c r="F66" s="11" t="s">
        <v>148</v>
      </c>
      <c r="G66" s="10"/>
      <c r="H66" s="12"/>
      <c r="I66" s="13">
        <v>43619</v>
      </c>
      <c r="J66" s="13">
        <v>43830</v>
      </c>
      <c r="K66" s="14">
        <v>1100802</v>
      </c>
      <c r="L66" s="14">
        <v>770560</v>
      </c>
      <c r="M66" s="14"/>
      <c r="N66" s="14">
        <v>23116.799999999999</v>
      </c>
      <c r="O66" s="227" t="s">
        <v>59</v>
      </c>
      <c r="P66" s="345">
        <f>SUM(M66:N70)</f>
        <v>145960.24</v>
      </c>
    </row>
    <row r="67" spans="1:19" s="17" customFormat="1" ht="13.8" x14ac:dyDescent="0.3">
      <c r="A67" s="85">
        <v>2020</v>
      </c>
      <c r="B67" s="86" t="s">
        <v>27</v>
      </c>
      <c r="C67" s="89" t="s">
        <v>147</v>
      </c>
      <c r="D67" s="90"/>
      <c r="E67" s="91" t="s">
        <v>55</v>
      </c>
      <c r="F67" s="91" t="s">
        <v>149</v>
      </c>
      <c r="G67" s="90"/>
      <c r="H67" s="92"/>
      <c r="I67" s="93"/>
      <c r="J67" s="93"/>
      <c r="K67" s="94"/>
      <c r="L67" s="94"/>
      <c r="M67" s="94">
        <f>300*8</f>
        <v>2400</v>
      </c>
      <c r="N67" s="95"/>
      <c r="O67" s="96" t="s">
        <v>1</v>
      </c>
      <c r="P67" s="346"/>
    </row>
    <row r="68" spans="1:19" s="17" customFormat="1" ht="13.8" x14ac:dyDescent="0.3">
      <c r="A68" s="85">
        <v>2020</v>
      </c>
      <c r="B68" s="102" t="s">
        <v>20</v>
      </c>
      <c r="C68" s="89" t="s">
        <v>147</v>
      </c>
      <c r="D68" s="90" t="s">
        <v>13</v>
      </c>
      <c r="E68" s="91" t="s">
        <v>55</v>
      </c>
      <c r="F68" s="91" t="s">
        <v>150</v>
      </c>
      <c r="G68" s="90"/>
      <c r="H68" s="92"/>
      <c r="I68" s="93">
        <v>44317</v>
      </c>
      <c r="J68" s="93">
        <v>44500</v>
      </c>
      <c r="K68" s="94">
        <v>7180430</v>
      </c>
      <c r="L68" s="94">
        <v>5744344</v>
      </c>
      <c r="M68" s="94">
        <v>15000</v>
      </c>
      <c r="N68" s="228">
        <v>87443.44</v>
      </c>
      <c r="O68" s="229"/>
      <c r="P68" s="346"/>
      <c r="Q68" s="26" t="s">
        <v>60</v>
      </c>
      <c r="S68" s="27"/>
    </row>
    <row r="69" spans="1:19" s="17" customFormat="1" ht="13.8" x14ac:dyDescent="0.3">
      <c r="A69" s="85">
        <v>2021</v>
      </c>
      <c r="B69" s="102" t="s">
        <v>17</v>
      </c>
      <c r="C69" s="89" t="s">
        <v>147</v>
      </c>
      <c r="D69" s="90" t="s">
        <v>13</v>
      </c>
      <c r="E69" s="91"/>
      <c r="F69" s="91" t="s">
        <v>151</v>
      </c>
      <c r="G69" s="90"/>
      <c r="H69" s="92"/>
      <c r="I69" s="93"/>
      <c r="J69" s="93"/>
      <c r="K69" s="94">
        <v>2216585</v>
      </c>
      <c r="L69" s="94">
        <v>160000</v>
      </c>
      <c r="M69" s="94">
        <v>15000</v>
      </c>
      <c r="N69" s="95"/>
      <c r="O69" s="96"/>
      <c r="P69" s="346"/>
      <c r="Q69" s="26"/>
      <c r="S69" s="27"/>
    </row>
    <row r="70" spans="1:19" s="17" customFormat="1" thickBot="1" x14ac:dyDescent="0.35">
      <c r="A70" s="85">
        <v>2021</v>
      </c>
      <c r="B70" s="102" t="s">
        <v>88</v>
      </c>
      <c r="C70" s="18" t="s">
        <v>147</v>
      </c>
      <c r="D70" s="19"/>
      <c r="E70" s="20" t="s">
        <v>13</v>
      </c>
      <c r="F70" s="20" t="s">
        <v>152</v>
      </c>
      <c r="G70" s="19"/>
      <c r="H70" s="21"/>
      <c r="I70" s="22"/>
      <c r="J70" s="22"/>
      <c r="K70" s="23"/>
      <c r="L70" s="23"/>
      <c r="M70" s="23">
        <v>3000</v>
      </c>
      <c r="N70" s="24" t="s">
        <v>1</v>
      </c>
      <c r="O70" s="98" t="s">
        <v>1</v>
      </c>
      <c r="P70" s="347"/>
      <c r="Q70" s="26"/>
      <c r="S70" s="27"/>
    </row>
    <row r="71" spans="1:19" s="17" customFormat="1" ht="15" customHeight="1" thickBot="1" x14ac:dyDescent="0.35">
      <c r="A71" s="85">
        <v>2020</v>
      </c>
      <c r="B71" s="86" t="s">
        <v>20</v>
      </c>
      <c r="C71" s="230" t="s">
        <v>153</v>
      </c>
      <c r="D71" s="231" t="s">
        <v>13</v>
      </c>
      <c r="E71" s="232" t="s">
        <v>55</v>
      </c>
      <c r="F71" s="232" t="s">
        <v>33</v>
      </c>
      <c r="G71" s="231"/>
      <c r="H71" s="233"/>
      <c r="I71" s="234"/>
      <c r="J71" s="234"/>
      <c r="K71" s="235">
        <v>471416</v>
      </c>
      <c r="L71" s="235">
        <f>0.8*K71</f>
        <v>377132.80000000005</v>
      </c>
      <c r="M71" s="235">
        <v>7000</v>
      </c>
      <c r="N71" s="236"/>
      <c r="O71" s="237" t="s">
        <v>1</v>
      </c>
      <c r="P71" s="238">
        <f>SUM(M71:N71)</f>
        <v>7000</v>
      </c>
      <c r="Q71" s="26" t="s">
        <v>60</v>
      </c>
      <c r="S71" s="27"/>
    </row>
    <row r="72" spans="1:19" s="17" customFormat="1" thickBot="1" x14ac:dyDescent="0.35">
      <c r="A72" s="85">
        <v>2020</v>
      </c>
      <c r="B72" s="102" t="s">
        <v>20</v>
      </c>
      <c r="C72" s="239" t="s">
        <v>154</v>
      </c>
      <c r="D72" s="240" t="s">
        <v>13</v>
      </c>
      <c r="E72" s="241" t="s">
        <v>55</v>
      </c>
      <c r="F72" s="241" t="s">
        <v>155</v>
      </c>
      <c r="G72" s="240"/>
      <c r="H72" s="242"/>
      <c r="I72" s="243">
        <v>44319</v>
      </c>
      <c r="J72" s="243">
        <v>44500</v>
      </c>
      <c r="K72" s="244">
        <v>2061714</v>
      </c>
      <c r="L72" s="244">
        <v>1554916</v>
      </c>
      <c r="M72" s="244">
        <v>15000</v>
      </c>
      <c r="N72" s="245">
        <v>45549.16</v>
      </c>
      <c r="O72" s="27"/>
      <c r="P72" s="246">
        <f>SUM(M72:N72)</f>
        <v>60549.16</v>
      </c>
      <c r="Q72" s="26" t="s">
        <v>60</v>
      </c>
      <c r="S72" s="27"/>
    </row>
    <row r="73" spans="1:19" s="17" customFormat="1" ht="13.8" x14ac:dyDescent="0.3">
      <c r="A73" s="85">
        <v>2020</v>
      </c>
      <c r="B73" s="86" t="s">
        <v>10</v>
      </c>
      <c r="C73" s="118" t="s">
        <v>14</v>
      </c>
      <c r="D73" s="119" t="s">
        <v>13</v>
      </c>
      <c r="E73" s="120"/>
      <c r="F73" s="120" t="s">
        <v>12</v>
      </c>
      <c r="G73" s="119"/>
      <c r="H73" s="121"/>
      <c r="I73" s="122"/>
      <c r="J73" s="122"/>
      <c r="K73" s="123">
        <v>1565082</v>
      </c>
      <c r="L73" s="123">
        <v>1095557</v>
      </c>
      <c r="M73" s="123"/>
      <c r="N73" s="123">
        <v>32866.71</v>
      </c>
      <c r="O73" s="247"/>
      <c r="P73" s="348">
        <f>SUM(M73:N77)</f>
        <v>103401.60000000001</v>
      </c>
    </row>
    <row r="74" spans="1:19" s="17" customFormat="1" ht="13.8" x14ac:dyDescent="0.3">
      <c r="A74" s="85">
        <v>2020</v>
      </c>
      <c r="B74" s="86" t="s">
        <v>20</v>
      </c>
      <c r="C74" s="202" t="s">
        <v>14</v>
      </c>
      <c r="D74" s="203" t="s">
        <v>13</v>
      </c>
      <c r="E74" s="204" t="s">
        <v>55</v>
      </c>
      <c r="F74" s="204" t="s">
        <v>156</v>
      </c>
      <c r="G74" s="203"/>
      <c r="H74" s="205"/>
      <c r="I74" s="206"/>
      <c r="J74" s="206"/>
      <c r="K74" s="207"/>
      <c r="L74" s="207"/>
      <c r="M74" s="207">
        <v>3000</v>
      </c>
      <c r="N74" s="208"/>
      <c r="O74" s="211" t="s">
        <v>1</v>
      </c>
      <c r="P74" s="349"/>
    </row>
    <row r="75" spans="1:19" s="17" customFormat="1" ht="13.8" x14ac:dyDescent="0.3">
      <c r="A75" s="85">
        <v>2020</v>
      </c>
      <c r="B75" s="102" t="s">
        <v>20</v>
      </c>
      <c r="C75" s="202" t="s">
        <v>14</v>
      </c>
      <c r="D75" s="203" t="s">
        <v>13</v>
      </c>
      <c r="E75" s="204" t="s">
        <v>55</v>
      </c>
      <c r="F75" s="204" t="s">
        <v>157</v>
      </c>
      <c r="G75" s="203"/>
      <c r="H75" s="205"/>
      <c r="I75" s="206">
        <v>44317</v>
      </c>
      <c r="J75" s="206">
        <v>44500</v>
      </c>
      <c r="K75" s="207">
        <v>2158110</v>
      </c>
      <c r="L75" s="207">
        <v>1653489</v>
      </c>
      <c r="M75" s="207">
        <v>15000</v>
      </c>
      <c r="N75" s="248">
        <v>46534.89</v>
      </c>
      <c r="O75" s="209"/>
      <c r="P75" s="349"/>
      <c r="Q75" s="26" t="s">
        <v>60</v>
      </c>
      <c r="S75" s="27"/>
    </row>
    <row r="76" spans="1:19" s="17" customFormat="1" ht="13.8" x14ac:dyDescent="0.3">
      <c r="A76" s="85">
        <v>2021</v>
      </c>
      <c r="B76" s="102" t="s">
        <v>17</v>
      </c>
      <c r="C76" s="202" t="s">
        <v>14</v>
      </c>
      <c r="D76" s="203" t="s">
        <v>13</v>
      </c>
      <c r="E76" s="204"/>
      <c r="F76" s="204" t="s">
        <v>158</v>
      </c>
      <c r="G76" s="203"/>
      <c r="H76" s="205"/>
      <c r="I76" s="206"/>
      <c r="J76" s="206"/>
      <c r="K76" s="207"/>
      <c r="L76" s="207"/>
      <c r="M76" s="207">
        <v>3000</v>
      </c>
      <c r="N76" s="208" t="s">
        <v>1</v>
      </c>
      <c r="O76" s="210" t="s">
        <v>1</v>
      </c>
      <c r="P76" s="349"/>
      <c r="Q76" s="26"/>
      <c r="S76" s="27"/>
    </row>
    <row r="77" spans="1:19" s="17" customFormat="1" thickBot="1" x14ac:dyDescent="0.35">
      <c r="A77" s="85">
        <v>2021</v>
      </c>
      <c r="B77" s="102" t="s">
        <v>17</v>
      </c>
      <c r="C77" s="126" t="s">
        <v>14</v>
      </c>
      <c r="D77" s="127" t="s">
        <v>13</v>
      </c>
      <c r="E77" s="128"/>
      <c r="F77" s="128" t="s">
        <v>159</v>
      </c>
      <c r="G77" s="127"/>
      <c r="H77" s="129"/>
      <c r="I77" s="130"/>
      <c r="J77" s="130"/>
      <c r="K77" s="131"/>
      <c r="L77" s="131"/>
      <c r="M77" s="131">
        <v>3000</v>
      </c>
      <c r="N77" s="215" t="s">
        <v>1</v>
      </c>
      <c r="O77" s="133" t="s">
        <v>1</v>
      </c>
      <c r="P77" s="350"/>
      <c r="Q77" s="26"/>
      <c r="S77" s="27"/>
    </row>
    <row r="78" spans="1:19" s="17" customFormat="1" thickBot="1" x14ac:dyDescent="0.35">
      <c r="A78" s="85">
        <v>2020</v>
      </c>
      <c r="B78" s="86" t="s">
        <v>20</v>
      </c>
      <c r="C78" s="249" t="s">
        <v>160</v>
      </c>
      <c r="D78" s="250" t="s">
        <v>13</v>
      </c>
      <c r="E78" s="251" t="s">
        <v>55</v>
      </c>
      <c r="F78" s="251" t="s">
        <v>161</v>
      </c>
      <c r="G78" s="250"/>
      <c r="H78" s="252"/>
      <c r="I78" s="253"/>
      <c r="J78" s="253"/>
      <c r="K78" s="254">
        <v>9247298.9900000002</v>
      </c>
      <c r="L78" s="254">
        <f>0.8*K78</f>
        <v>7397839.1920000007</v>
      </c>
      <c r="M78" s="254">
        <v>15000</v>
      </c>
      <c r="N78" s="255"/>
      <c r="O78" s="256" t="s">
        <v>1</v>
      </c>
      <c r="P78" s="257">
        <f>SUM(M78:N78)</f>
        <v>15000</v>
      </c>
      <c r="Q78" s="26" t="s">
        <v>60</v>
      </c>
      <c r="S78" s="27"/>
    </row>
    <row r="79" spans="1:19" s="17" customFormat="1" ht="13.8" x14ac:dyDescent="0.3">
      <c r="A79" s="85">
        <v>2019</v>
      </c>
      <c r="B79" s="86" t="s">
        <v>10</v>
      </c>
      <c r="C79" s="144" t="s">
        <v>4</v>
      </c>
      <c r="D79" s="145" t="s">
        <v>13</v>
      </c>
      <c r="E79" s="146" t="s">
        <v>55</v>
      </c>
      <c r="F79" s="146" t="s">
        <v>162</v>
      </c>
      <c r="G79" s="145"/>
      <c r="H79" s="147"/>
      <c r="I79" s="148">
        <v>43617</v>
      </c>
      <c r="J79" s="148">
        <v>43830</v>
      </c>
      <c r="K79" s="149">
        <v>7965245</v>
      </c>
      <c r="L79" s="149">
        <v>5575671</v>
      </c>
      <c r="M79" s="258"/>
      <c r="N79" s="149">
        <v>85756.709999999992</v>
      </c>
      <c r="O79" s="259" t="s">
        <v>59</v>
      </c>
      <c r="P79" s="351">
        <f>SUM(M79:N94)</f>
        <v>373668.69400000002</v>
      </c>
    </row>
    <row r="80" spans="1:19" s="17" customFormat="1" ht="13.8" x14ac:dyDescent="0.3">
      <c r="A80" s="85">
        <v>2020</v>
      </c>
      <c r="B80" s="86" t="s">
        <v>10</v>
      </c>
      <c r="C80" s="152" t="s">
        <v>4</v>
      </c>
      <c r="D80" s="153" t="s">
        <v>9</v>
      </c>
      <c r="E80" s="154"/>
      <c r="F80" s="154" t="s">
        <v>11</v>
      </c>
      <c r="G80" s="153" t="s">
        <v>163</v>
      </c>
      <c r="H80" s="155"/>
      <c r="I80" s="156"/>
      <c r="J80" s="156"/>
      <c r="K80" s="157">
        <v>194864</v>
      </c>
      <c r="L80" s="157">
        <v>136404</v>
      </c>
      <c r="M80" s="157"/>
      <c r="N80" s="157">
        <v>4092.12</v>
      </c>
      <c r="O80" s="260"/>
      <c r="P80" s="352"/>
    </row>
    <row r="81" spans="1:21" s="17" customFormat="1" ht="13.8" x14ac:dyDescent="0.3">
      <c r="A81" s="85">
        <v>2020</v>
      </c>
      <c r="B81" s="86" t="s">
        <v>10</v>
      </c>
      <c r="C81" s="152" t="s">
        <v>4</v>
      </c>
      <c r="D81" s="153" t="s">
        <v>9</v>
      </c>
      <c r="E81" s="154"/>
      <c r="F81" s="154" t="s">
        <v>8</v>
      </c>
      <c r="G81" s="153" t="s">
        <v>164</v>
      </c>
      <c r="H81" s="155"/>
      <c r="I81" s="156"/>
      <c r="J81" s="156"/>
      <c r="K81" s="157">
        <v>110000</v>
      </c>
      <c r="L81" s="157">
        <v>77000</v>
      </c>
      <c r="M81" s="157"/>
      <c r="N81" s="157">
        <v>2310</v>
      </c>
      <c r="O81" s="260"/>
      <c r="P81" s="352"/>
    </row>
    <row r="82" spans="1:21" s="17" customFormat="1" ht="13.8" x14ac:dyDescent="0.3">
      <c r="A82" s="85">
        <v>2020</v>
      </c>
      <c r="B82" s="86" t="s">
        <v>5</v>
      </c>
      <c r="C82" s="152" t="s">
        <v>4</v>
      </c>
      <c r="D82" s="153" t="s">
        <v>3</v>
      </c>
      <c r="E82" s="154" t="s">
        <v>165</v>
      </c>
      <c r="F82" s="154" t="s">
        <v>2</v>
      </c>
      <c r="G82" s="153"/>
      <c r="H82" s="155"/>
      <c r="I82" s="156"/>
      <c r="J82" s="156"/>
      <c r="K82" s="157">
        <v>7965245</v>
      </c>
      <c r="L82" s="157">
        <v>3957951</v>
      </c>
      <c r="M82" s="157"/>
      <c r="N82" s="157">
        <v>69579.510000000009</v>
      </c>
      <c r="O82" s="260"/>
      <c r="P82" s="352"/>
    </row>
    <row r="83" spans="1:21" s="17" customFormat="1" ht="13.8" x14ac:dyDescent="0.3">
      <c r="A83" s="85">
        <v>2020</v>
      </c>
      <c r="B83" s="86" t="s">
        <v>88</v>
      </c>
      <c r="C83" s="152" t="s">
        <v>4</v>
      </c>
      <c r="D83" s="153" t="s">
        <v>21</v>
      </c>
      <c r="E83" s="154" t="s">
        <v>96</v>
      </c>
      <c r="F83" s="154" t="s">
        <v>166</v>
      </c>
      <c r="G83" s="153" t="s">
        <v>167</v>
      </c>
      <c r="H83" s="155"/>
      <c r="I83" s="156"/>
      <c r="J83" s="156"/>
      <c r="K83" s="157">
        <v>3131812</v>
      </c>
      <c r="L83" s="157">
        <v>2958121.4</v>
      </c>
      <c r="M83" s="157"/>
      <c r="N83" s="157">
        <v>59581.214</v>
      </c>
      <c r="O83" s="261"/>
      <c r="P83" s="352"/>
    </row>
    <row r="84" spans="1:21" s="17" customFormat="1" ht="13.8" x14ac:dyDescent="0.3">
      <c r="A84" s="85">
        <v>2020</v>
      </c>
      <c r="B84" s="86" t="s">
        <v>27</v>
      </c>
      <c r="C84" s="152" t="s">
        <v>4</v>
      </c>
      <c r="D84" s="153"/>
      <c r="E84" s="154"/>
      <c r="F84" s="154" t="s">
        <v>168</v>
      </c>
      <c r="G84" s="153"/>
      <c r="H84" s="155"/>
      <c r="I84" s="156"/>
      <c r="J84" s="156"/>
      <c r="K84" s="157"/>
      <c r="L84" s="157"/>
      <c r="M84" s="157">
        <f>300*8</f>
        <v>2400</v>
      </c>
      <c r="N84" s="158"/>
      <c r="O84" s="260" t="s">
        <v>1</v>
      </c>
      <c r="P84" s="352"/>
    </row>
    <row r="85" spans="1:21" s="17" customFormat="1" ht="13.8" x14ac:dyDescent="0.3">
      <c r="A85" s="85">
        <v>2020</v>
      </c>
      <c r="B85" s="86" t="s">
        <v>20</v>
      </c>
      <c r="C85" s="152" t="s">
        <v>4</v>
      </c>
      <c r="D85" s="153" t="s">
        <v>13</v>
      </c>
      <c r="E85" s="154" t="s">
        <v>55</v>
      </c>
      <c r="F85" s="154" t="s">
        <v>156</v>
      </c>
      <c r="G85" s="153"/>
      <c r="H85" s="155"/>
      <c r="I85" s="156"/>
      <c r="J85" s="156"/>
      <c r="K85" s="157"/>
      <c r="L85" s="157"/>
      <c r="M85" s="157">
        <v>3300</v>
      </c>
      <c r="N85" s="158"/>
      <c r="O85" s="159" t="s">
        <v>1</v>
      </c>
      <c r="P85" s="352"/>
    </row>
    <row r="86" spans="1:21" s="17" customFormat="1" ht="13.8" x14ac:dyDescent="0.3">
      <c r="A86" s="85">
        <v>2020</v>
      </c>
      <c r="B86" s="86" t="s">
        <v>20</v>
      </c>
      <c r="C86" s="152" t="s">
        <v>4</v>
      </c>
      <c r="D86" s="153" t="s">
        <v>13</v>
      </c>
      <c r="E86" s="154" t="s">
        <v>55</v>
      </c>
      <c r="F86" s="154" t="s">
        <v>169</v>
      </c>
      <c r="G86" s="153"/>
      <c r="H86" s="155"/>
      <c r="I86" s="156"/>
      <c r="J86" s="156"/>
      <c r="K86" s="157"/>
      <c r="L86" s="157"/>
      <c r="M86" s="262">
        <v>4000</v>
      </c>
      <c r="N86" s="158"/>
      <c r="O86" s="159" t="s">
        <v>1</v>
      </c>
      <c r="P86" s="352"/>
    </row>
    <row r="87" spans="1:21" s="17" customFormat="1" ht="13.8" x14ac:dyDescent="0.3">
      <c r="A87" s="85">
        <v>2020</v>
      </c>
      <c r="B87" s="102" t="s">
        <v>20</v>
      </c>
      <c r="C87" s="152" t="s">
        <v>4</v>
      </c>
      <c r="D87" s="153" t="s">
        <v>13</v>
      </c>
      <c r="E87" s="154" t="s">
        <v>55</v>
      </c>
      <c r="F87" s="154" t="s">
        <v>170</v>
      </c>
      <c r="G87" s="153"/>
      <c r="H87" s="155"/>
      <c r="I87" s="156">
        <v>44317</v>
      </c>
      <c r="J87" s="156">
        <v>44500</v>
      </c>
      <c r="K87" s="157">
        <v>3306143</v>
      </c>
      <c r="L87" s="157">
        <v>2644914</v>
      </c>
      <c r="M87" s="157">
        <v>15000</v>
      </c>
      <c r="N87" s="263">
        <v>56449.14</v>
      </c>
      <c r="O87" s="261"/>
      <c r="P87" s="352"/>
      <c r="Q87" s="26" t="s">
        <v>60</v>
      </c>
      <c r="S87" s="27"/>
    </row>
    <row r="88" spans="1:21" s="17" customFormat="1" ht="13.8" x14ac:dyDescent="0.3">
      <c r="A88" s="85">
        <v>2020</v>
      </c>
      <c r="B88" s="86" t="s">
        <v>20</v>
      </c>
      <c r="C88" s="152" t="s">
        <v>4</v>
      </c>
      <c r="D88" s="153" t="s">
        <v>21</v>
      </c>
      <c r="E88" s="154"/>
      <c r="F88" s="154" t="s">
        <v>171</v>
      </c>
      <c r="G88" s="153"/>
      <c r="H88" s="155"/>
      <c r="I88" s="156"/>
      <c r="J88" s="156"/>
      <c r="K88" s="153"/>
      <c r="L88" s="153"/>
      <c r="M88" s="157">
        <v>15000</v>
      </c>
      <c r="N88" s="158"/>
      <c r="O88" s="159" t="s">
        <v>1</v>
      </c>
      <c r="P88" s="352"/>
      <c r="Q88" s="26"/>
      <c r="S88" s="27"/>
    </row>
    <row r="89" spans="1:21" s="17" customFormat="1" ht="13.8" x14ac:dyDescent="0.3">
      <c r="A89" s="85">
        <v>2021</v>
      </c>
      <c r="B89" s="102" t="s">
        <v>10</v>
      </c>
      <c r="C89" s="152" t="s">
        <v>4</v>
      </c>
      <c r="D89" s="153" t="s">
        <v>9</v>
      </c>
      <c r="E89" s="154"/>
      <c r="F89" s="154" t="s">
        <v>172</v>
      </c>
      <c r="G89" s="153"/>
      <c r="H89" s="155"/>
      <c r="I89" s="156"/>
      <c r="J89" s="156"/>
      <c r="K89" s="157">
        <v>61105</v>
      </c>
      <c r="L89" s="157">
        <v>42773</v>
      </c>
      <c r="M89" s="157">
        <v>7000</v>
      </c>
      <c r="N89" s="158"/>
      <c r="O89" s="159" t="s">
        <v>1</v>
      </c>
      <c r="P89" s="352"/>
      <c r="Q89" s="26"/>
      <c r="S89" s="27"/>
    </row>
    <row r="90" spans="1:21" s="17" customFormat="1" ht="13.8" x14ac:dyDescent="0.3">
      <c r="A90" s="85">
        <v>2021</v>
      </c>
      <c r="B90" s="102" t="s">
        <v>10</v>
      </c>
      <c r="C90" s="152" t="s">
        <v>4</v>
      </c>
      <c r="D90" s="153" t="s">
        <v>9</v>
      </c>
      <c r="E90" s="154"/>
      <c r="F90" s="154" t="s">
        <v>173</v>
      </c>
      <c r="G90" s="153"/>
      <c r="H90" s="155"/>
      <c r="I90" s="156"/>
      <c r="J90" s="156"/>
      <c r="K90" s="157">
        <v>75867</v>
      </c>
      <c r="L90" s="157">
        <v>53106</v>
      </c>
      <c r="M90" s="157">
        <v>7000</v>
      </c>
      <c r="N90" s="158"/>
      <c r="O90" s="159" t="s">
        <v>1</v>
      </c>
      <c r="P90" s="352"/>
      <c r="Q90" s="26"/>
      <c r="S90" s="27"/>
    </row>
    <row r="91" spans="1:21" s="17" customFormat="1" ht="13.8" x14ac:dyDescent="0.3">
      <c r="A91" s="85"/>
      <c r="B91" s="86"/>
      <c r="C91" s="152" t="s">
        <v>4</v>
      </c>
      <c r="D91" s="153" t="s">
        <v>71</v>
      </c>
      <c r="E91" s="154" t="s">
        <v>15</v>
      </c>
      <c r="F91" s="154" t="s">
        <v>174</v>
      </c>
      <c r="G91" s="153"/>
      <c r="H91" s="155"/>
      <c r="I91" s="156"/>
      <c r="J91" s="156"/>
      <c r="K91" s="157"/>
      <c r="L91" s="157"/>
      <c r="M91" s="157">
        <v>10000</v>
      </c>
      <c r="N91" s="158"/>
      <c r="O91" s="260" t="s">
        <v>1</v>
      </c>
      <c r="P91" s="352"/>
      <c r="Q91" s="26"/>
      <c r="S91" s="27"/>
    </row>
    <row r="92" spans="1:21" s="17" customFormat="1" ht="27.6" x14ac:dyDescent="0.3">
      <c r="A92" s="85"/>
      <c r="B92" s="86"/>
      <c r="C92" s="152" t="s">
        <v>4</v>
      </c>
      <c r="D92" s="153" t="s">
        <v>101</v>
      </c>
      <c r="E92" s="154" t="s">
        <v>102</v>
      </c>
      <c r="F92" s="154" t="s">
        <v>175</v>
      </c>
      <c r="G92" s="153"/>
      <c r="H92" s="155"/>
      <c r="I92" s="156"/>
      <c r="J92" s="156"/>
      <c r="K92" s="157"/>
      <c r="L92" s="157"/>
      <c r="M92" s="157">
        <v>7200</v>
      </c>
      <c r="N92" s="158"/>
      <c r="O92" s="260" t="s">
        <v>1</v>
      </c>
      <c r="P92" s="352"/>
      <c r="Q92" s="26"/>
      <c r="S92" s="27"/>
    </row>
    <row r="93" spans="1:21" s="117" customFormat="1" ht="13.8" x14ac:dyDescent="0.3">
      <c r="A93" s="264">
        <v>2021</v>
      </c>
      <c r="B93" s="8" t="s">
        <v>7</v>
      </c>
      <c r="C93" s="152" t="s">
        <v>4</v>
      </c>
      <c r="D93" s="153" t="s">
        <v>21</v>
      </c>
      <c r="E93" s="154" t="s">
        <v>126</v>
      </c>
      <c r="F93" s="154" t="s">
        <v>176</v>
      </c>
      <c r="G93" s="153"/>
      <c r="H93" s="155"/>
      <c r="I93" s="156"/>
      <c r="J93" s="156"/>
      <c r="K93" s="157"/>
      <c r="L93" s="157"/>
      <c r="M93" s="157">
        <v>20000</v>
      </c>
      <c r="N93" s="158"/>
      <c r="O93" s="265" t="s">
        <v>1</v>
      </c>
      <c r="P93" s="352"/>
      <c r="Q93" s="26"/>
      <c r="R93" s="17"/>
      <c r="S93" s="27"/>
      <c r="T93" s="17"/>
      <c r="U93" s="17"/>
    </row>
    <row r="94" spans="1:21" s="17" customFormat="1" thickBot="1" x14ac:dyDescent="0.35">
      <c r="A94" s="7">
        <v>2021</v>
      </c>
      <c r="B94" s="266" t="s">
        <v>17</v>
      </c>
      <c r="C94" s="160" t="s">
        <v>4</v>
      </c>
      <c r="D94" s="161" t="s">
        <v>21</v>
      </c>
      <c r="E94" s="162"/>
      <c r="F94" s="162" t="s">
        <v>177</v>
      </c>
      <c r="G94" s="161"/>
      <c r="H94" s="163"/>
      <c r="I94" s="164"/>
      <c r="J94" s="164"/>
      <c r="K94" s="165"/>
      <c r="L94" s="165"/>
      <c r="M94" s="165">
        <v>5000</v>
      </c>
      <c r="N94" s="167"/>
      <c r="O94" s="267" t="s">
        <v>1</v>
      </c>
      <c r="P94" s="353"/>
      <c r="Q94" s="26"/>
      <c r="S94" s="27"/>
    </row>
    <row r="95" spans="1:21" ht="15" thickBot="1" x14ac:dyDescent="0.35">
      <c r="C95" s="268" t="s">
        <v>0</v>
      </c>
      <c r="D95" s="269"/>
      <c r="E95" s="270"/>
      <c r="F95" s="270"/>
      <c r="G95" s="269"/>
      <c r="H95" s="269"/>
      <c r="I95" s="269"/>
      <c r="J95" s="269"/>
      <c r="K95" s="269"/>
      <c r="L95" s="269"/>
      <c r="M95" s="271">
        <f>SUM(M2:M94)</f>
        <v>796500</v>
      </c>
      <c r="N95" s="271">
        <v>1379577.7367699998</v>
      </c>
      <c r="O95" s="272"/>
      <c r="P95" s="271">
        <f>M95+N95</f>
        <v>2176077.7367699998</v>
      </c>
    </row>
    <row r="96" spans="1:21" ht="15" thickTop="1" x14ac:dyDescent="0.3">
      <c r="C96" s="283" t="s">
        <v>194</v>
      </c>
      <c r="M96" s="274"/>
      <c r="N96" s="274"/>
      <c r="P96" s="274">
        <f>'MP_Via rustica'!E16</f>
        <v>370587.09</v>
      </c>
    </row>
    <row r="97" spans="16:17" ht="15" thickBot="1" x14ac:dyDescent="0.35">
      <c r="P97" s="284">
        <f>SUM(P95:P96)</f>
        <v>2546664.8267699997</v>
      </c>
      <c r="Q97" t="s">
        <v>195</v>
      </c>
    </row>
    <row r="98" spans="16:17" ht="15" thickTop="1" x14ac:dyDescent="0.3"/>
    <row r="99" spans="16:17" ht="15" thickBot="1" x14ac:dyDescent="0.35">
      <c r="P99" s="342">
        <v>366640</v>
      </c>
      <c r="Q99" t="s">
        <v>281</v>
      </c>
    </row>
    <row r="100" spans="16:17" ht="15" thickTop="1" x14ac:dyDescent="0.3"/>
  </sheetData>
  <autoFilter ref="A1:L44" xr:uid="{FE8A09EA-F581-4ACD-9629-172DA7C2852E}"/>
  <mergeCells count="23">
    <mergeCell ref="P2:P3"/>
    <mergeCell ref="P4:P5"/>
    <mergeCell ref="P6:P7"/>
    <mergeCell ref="Q8:Q23"/>
    <mergeCell ref="P9:P10"/>
    <mergeCell ref="P12:P14"/>
    <mergeCell ref="P15:P16"/>
    <mergeCell ref="P17:P18"/>
    <mergeCell ref="P21:P22"/>
    <mergeCell ref="R54:R58"/>
    <mergeCell ref="P60:P63"/>
    <mergeCell ref="R60:R63"/>
    <mergeCell ref="P24:P26"/>
    <mergeCell ref="P27:P32"/>
    <mergeCell ref="P33:P34"/>
    <mergeCell ref="P35:P37"/>
    <mergeCell ref="P38:P40"/>
    <mergeCell ref="P64:P65"/>
    <mergeCell ref="P66:P70"/>
    <mergeCell ref="P73:P77"/>
    <mergeCell ref="P79:P94"/>
    <mergeCell ref="P41:P52"/>
    <mergeCell ref="P54:P58"/>
  </mergeCells>
  <dataValidations disablePrompts="1" count="2">
    <dataValidation type="list" errorStyle="warning" allowBlank="1" showErrorMessage="1" errorTitle="Chyba" error="Chyba " sqref="C2:C94" xr:uid="{A50C2740-D61B-48E4-AFCC-DF5EA7A5677A}">
      <formula1>Obec</formula1>
    </dataValidation>
    <dataValidation type="list" errorStyle="warning" allowBlank="1" showErrorMessage="1" errorTitle="Chyba" error="Chyba" sqref="D2:D94" xr:uid="{097F008B-5ED5-44B0-BC99-642D56003947}">
      <formula1>Dotace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797E-B926-4B89-B9AE-EF8E44F01B92}">
  <dimension ref="A1:F19"/>
  <sheetViews>
    <sheetView workbookViewId="0">
      <selection activeCell="E16" sqref="E16"/>
    </sheetView>
  </sheetViews>
  <sheetFormatPr defaultColWidth="17.109375" defaultRowHeight="14.4" x14ac:dyDescent="0.3"/>
  <cols>
    <col min="1" max="1" width="58.109375" customWidth="1"/>
    <col min="2" max="2" width="29.21875" customWidth="1"/>
    <col min="3" max="3" width="20.88671875" customWidth="1"/>
    <col min="5" max="5" width="22.6640625" customWidth="1"/>
  </cols>
  <sheetData>
    <row r="1" spans="1:6" ht="23.4" thickBot="1" x14ac:dyDescent="0.45">
      <c r="A1" s="275" t="s">
        <v>178</v>
      </c>
      <c r="B1" s="275" t="s">
        <v>179</v>
      </c>
      <c r="C1" s="275" t="s">
        <v>180</v>
      </c>
      <c r="D1" s="276"/>
      <c r="E1" s="275" t="s">
        <v>181</v>
      </c>
    </row>
    <row r="2" spans="1:6" ht="18.600000000000001" thickBot="1" x14ac:dyDescent="0.4">
      <c r="A2" s="277" t="s">
        <v>182</v>
      </c>
      <c r="B2" s="278">
        <v>5000000</v>
      </c>
      <c r="C2" s="278">
        <v>4750000</v>
      </c>
      <c r="D2" s="277"/>
      <c r="E2" s="278">
        <v>65075</v>
      </c>
    </row>
    <row r="3" spans="1:6" ht="18.600000000000001" thickBot="1" x14ac:dyDescent="0.4">
      <c r="A3" s="277"/>
      <c r="B3" s="278"/>
      <c r="C3" s="278"/>
      <c r="D3" s="277"/>
      <c r="E3" s="278"/>
    </row>
    <row r="4" spans="1:6" ht="18.600000000000001" thickBot="1" x14ac:dyDescent="0.4">
      <c r="A4" s="277" t="s">
        <v>183</v>
      </c>
      <c r="B4" s="278">
        <v>3946800</v>
      </c>
      <c r="C4" s="278">
        <v>3749460</v>
      </c>
      <c r="D4" s="277"/>
      <c r="E4" s="278">
        <v>51367.6</v>
      </c>
      <c r="F4" t="s">
        <v>60</v>
      </c>
    </row>
    <row r="5" spans="1:6" ht="18.600000000000001" thickBot="1" x14ac:dyDescent="0.4">
      <c r="A5" s="277" t="s">
        <v>184</v>
      </c>
      <c r="B5" s="278">
        <v>2434600</v>
      </c>
      <c r="C5" s="278">
        <v>2312870</v>
      </c>
      <c r="D5" s="277"/>
      <c r="E5" s="278">
        <v>31686.32</v>
      </c>
      <c r="F5" t="s">
        <v>60</v>
      </c>
    </row>
    <row r="6" spans="1:6" ht="18.600000000000001" thickBot="1" x14ac:dyDescent="0.4">
      <c r="A6" s="277"/>
      <c r="B6" s="278"/>
      <c r="C6" s="278"/>
      <c r="D6" s="277"/>
      <c r="E6" s="278"/>
    </row>
    <row r="7" spans="1:6" ht="18.600000000000001" thickBot="1" x14ac:dyDescent="0.4">
      <c r="A7" s="277" t="s">
        <v>185</v>
      </c>
      <c r="B7" s="278">
        <v>2236806</v>
      </c>
      <c r="C7" s="278">
        <v>2124965.7000000002</v>
      </c>
      <c r="D7" s="277"/>
      <c r="E7" s="278">
        <v>29112.03</v>
      </c>
      <c r="F7" t="s">
        <v>60</v>
      </c>
    </row>
    <row r="8" spans="1:6" ht="18.600000000000001" thickBot="1" x14ac:dyDescent="0.4">
      <c r="A8" s="277" t="s">
        <v>186</v>
      </c>
      <c r="B8" s="278">
        <v>5000000</v>
      </c>
      <c r="C8" s="278">
        <v>4750000</v>
      </c>
      <c r="D8" s="277"/>
      <c r="E8" s="278">
        <v>65075</v>
      </c>
      <c r="F8" t="s">
        <v>60</v>
      </c>
    </row>
    <row r="9" spans="1:6" ht="18.600000000000001" thickBot="1" x14ac:dyDescent="0.4">
      <c r="A9" s="277"/>
      <c r="B9" s="278"/>
      <c r="C9" s="278"/>
      <c r="D9" s="277"/>
      <c r="E9" s="278"/>
    </row>
    <row r="10" spans="1:6" ht="18.600000000000001" thickBot="1" x14ac:dyDescent="0.4">
      <c r="A10" s="277" t="s">
        <v>187</v>
      </c>
      <c r="B10" s="278">
        <v>3157894.74</v>
      </c>
      <c r="C10" s="278">
        <v>3000000</v>
      </c>
      <c r="D10" s="277"/>
      <c r="E10" s="278">
        <v>41100</v>
      </c>
      <c r="F10" t="s">
        <v>60</v>
      </c>
    </row>
    <row r="11" spans="1:6" ht="18.600000000000001" thickBot="1" x14ac:dyDescent="0.4">
      <c r="A11" s="277" t="s">
        <v>4</v>
      </c>
      <c r="B11" s="278">
        <v>3120220</v>
      </c>
      <c r="C11" s="278">
        <v>2964209</v>
      </c>
      <c r="D11" s="277"/>
      <c r="E11" s="278">
        <v>40609.660000000003</v>
      </c>
      <c r="F11" t="s">
        <v>60</v>
      </c>
    </row>
    <row r="12" spans="1:6" ht="18.600000000000001" thickBot="1" x14ac:dyDescent="0.4">
      <c r="A12" s="277"/>
      <c r="B12" s="277"/>
      <c r="C12" s="277"/>
      <c r="D12" s="277"/>
      <c r="E12" s="279" t="s">
        <v>188</v>
      </c>
    </row>
    <row r="13" spans="1:6" ht="18.600000000000001" thickBot="1" x14ac:dyDescent="0.4">
      <c r="A13" s="277" t="s">
        <v>189</v>
      </c>
      <c r="B13" s="277"/>
      <c r="C13" s="278">
        <v>1761398</v>
      </c>
      <c r="D13" s="277"/>
      <c r="E13" s="278">
        <v>24131.15</v>
      </c>
      <c r="F13" t="s">
        <v>60</v>
      </c>
    </row>
    <row r="14" spans="1:6" ht="18.600000000000001" thickBot="1" x14ac:dyDescent="0.4">
      <c r="A14" s="277"/>
      <c r="B14" s="277"/>
      <c r="C14" s="278"/>
      <c r="D14" s="277"/>
      <c r="E14" s="278"/>
    </row>
    <row r="15" spans="1:6" ht="18.600000000000001" thickBot="1" x14ac:dyDescent="0.4">
      <c r="A15" s="277" t="s">
        <v>190</v>
      </c>
      <c r="B15" s="277"/>
      <c r="C15" s="278">
        <v>1637250</v>
      </c>
      <c r="D15" s="277"/>
      <c r="E15" s="278">
        <v>22430.33</v>
      </c>
      <c r="F15" t="s">
        <v>60</v>
      </c>
    </row>
    <row r="16" spans="1:6" ht="18.600000000000001" thickBot="1" x14ac:dyDescent="0.4">
      <c r="A16" s="379" t="s">
        <v>191</v>
      </c>
      <c r="B16" s="380"/>
      <c r="C16" s="280">
        <v>27050152.699999999</v>
      </c>
      <c r="D16" s="281"/>
      <c r="E16" s="280">
        <v>370587.09</v>
      </c>
    </row>
    <row r="17" spans="1:5" ht="23.4" thickBot="1" x14ac:dyDescent="0.45">
      <c r="A17" s="276"/>
      <c r="B17" s="276"/>
      <c r="C17" s="276"/>
      <c r="D17" s="276"/>
      <c r="E17" s="277"/>
    </row>
    <row r="18" spans="1:5" ht="23.4" thickBot="1" x14ac:dyDescent="0.45">
      <c r="A18" s="276"/>
      <c r="B18" s="276"/>
      <c r="C18" s="276"/>
      <c r="D18" s="276"/>
      <c r="E18" s="276"/>
    </row>
    <row r="19" spans="1:5" ht="23.4" thickBot="1" x14ac:dyDescent="0.45">
      <c r="A19" s="277" t="s">
        <v>192</v>
      </c>
      <c r="B19" s="277" t="s">
        <v>193</v>
      </c>
      <c r="C19" s="282">
        <v>1.37</v>
      </c>
      <c r="D19" s="276"/>
      <c r="E19" s="276"/>
    </row>
  </sheetData>
  <mergeCells count="1">
    <mergeCell ref="A16:B1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969F-7AAF-4FF8-B9F9-DD541538E4FE}">
  <dimension ref="A1:P104"/>
  <sheetViews>
    <sheetView topLeftCell="A27" workbookViewId="0">
      <selection activeCell="E24" sqref="E24:E50"/>
    </sheetView>
  </sheetViews>
  <sheetFormatPr defaultRowHeight="14.4" x14ac:dyDescent="0.3"/>
  <cols>
    <col min="1" max="1" width="12.21875" customWidth="1"/>
    <col min="2" max="2" width="28.33203125" customWidth="1"/>
    <col min="3" max="3" width="32.77734375" customWidth="1"/>
    <col min="4" max="4" width="13.5546875" customWidth="1"/>
    <col min="5" max="5" width="44.44140625" customWidth="1"/>
    <col min="6" max="6" width="12.109375" customWidth="1"/>
  </cols>
  <sheetData>
    <row r="1" spans="1:16" ht="18" x14ac:dyDescent="0.3">
      <c r="A1" s="408" t="s">
        <v>196</v>
      </c>
      <c r="B1" s="408"/>
      <c r="C1" s="408"/>
      <c r="D1" s="408"/>
      <c r="E1" s="408"/>
      <c r="F1" s="408"/>
      <c r="G1" s="285"/>
      <c r="H1" s="285"/>
      <c r="I1" s="285"/>
      <c r="J1" s="286"/>
      <c r="K1" s="286"/>
      <c r="L1" s="287"/>
      <c r="M1" s="287"/>
      <c r="N1" s="287"/>
      <c r="O1" s="287"/>
      <c r="P1" s="287"/>
    </row>
    <row r="2" spans="1:16" ht="28.8" x14ac:dyDescent="0.3">
      <c r="A2" s="409"/>
      <c r="B2" s="412" t="s">
        <v>197</v>
      </c>
      <c r="C2" s="412" t="s">
        <v>40</v>
      </c>
      <c r="D2" s="288" t="s">
        <v>198</v>
      </c>
      <c r="E2" s="290" t="s">
        <v>200</v>
      </c>
      <c r="F2" s="415" t="s">
        <v>203</v>
      </c>
      <c r="G2" s="418"/>
      <c r="H2" s="406"/>
      <c r="I2" s="406"/>
      <c r="J2" s="407"/>
      <c r="K2" s="407"/>
      <c r="L2" s="405"/>
      <c r="M2" s="405"/>
      <c r="N2" s="405"/>
      <c r="O2" s="405"/>
      <c r="P2" s="405"/>
    </row>
    <row r="3" spans="1:16" x14ac:dyDescent="0.3">
      <c r="A3" s="410"/>
      <c r="B3" s="413"/>
      <c r="C3" s="413"/>
      <c r="D3" s="289" t="s">
        <v>199</v>
      </c>
      <c r="E3" s="291" t="s">
        <v>201</v>
      </c>
      <c r="F3" s="416"/>
      <c r="G3" s="418"/>
      <c r="H3" s="406"/>
      <c r="I3" s="406"/>
      <c r="J3" s="407"/>
      <c r="K3" s="407"/>
      <c r="L3" s="405"/>
      <c r="M3" s="405"/>
      <c r="N3" s="405"/>
      <c r="O3" s="405"/>
      <c r="P3" s="405"/>
    </row>
    <row r="4" spans="1:16" x14ac:dyDescent="0.3">
      <c r="A4" s="411"/>
      <c r="B4" s="414"/>
      <c r="C4" s="414"/>
      <c r="D4" s="289"/>
      <c r="E4" s="291" t="s">
        <v>202</v>
      </c>
      <c r="F4" s="417"/>
      <c r="G4" s="418"/>
      <c r="H4" s="406"/>
      <c r="I4" s="406"/>
      <c r="J4" s="407"/>
      <c r="K4" s="407"/>
      <c r="L4" s="405"/>
      <c r="M4" s="405"/>
      <c r="N4" s="405"/>
      <c r="O4" s="405"/>
      <c r="P4" s="405"/>
    </row>
    <row r="5" spans="1:16" ht="15.6" x14ac:dyDescent="0.3">
      <c r="A5" s="396">
        <v>1</v>
      </c>
      <c r="B5" s="296" t="s">
        <v>204</v>
      </c>
      <c r="C5" s="298" t="s">
        <v>206</v>
      </c>
      <c r="D5" s="298">
        <v>85</v>
      </c>
      <c r="E5" s="384">
        <v>16860</v>
      </c>
      <c r="F5" s="387">
        <v>12020</v>
      </c>
      <c r="G5" s="285"/>
      <c r="H5" s="285"/>
      <c r="I5" s="285"/>
      <c r="J5" s="286"/>
      <c r="K5" s="286"/>
      <c r="L5" s="287"/>
      <c r="M5" s="287"/>
      <c r="N5" s="287"/>
      <c r="O5" s="287"/>
      <c r="P5" s="287"/>
    </row>
    <row r="6" spans="1:16" ht="15.6" x14ac:dyDescent="0.3">
      <c r="A6" s="382"/>
      <c r="B6" s="297" t="s">
        <v>205</v>
      </c>
      <c r="C6" s="299" t="s">
        <v>207</v>
      </c>
      <c r="D6" s="299">
        <v>70</v>
      </c>
      <c r="E6" s="385"/>
      <c r="F6" s="388"/>
      <c r="G6" s="285"/>
      <c r="H6" s="285"/>
      <c r="I6" s="285"/>
      <c r="J6" s="286"/>
      <c r="K6" s="286"/>
      <c r="L6" s="287"/>
      <c r="M6" s="287"/>
      <c r="N6" s="287"/>
      <c r="O6" s="287"/>
      <c r="P6" s="287"/>
    </row>
    <row r="7" spans="1:16" ht="15.6" x14ac:dyDescent="0.3">
      <c r="A7" s="382"/>
      <c r="B7" s="297"/>
      <c r="C7" s="299" t="s">
        <v>208</v>
      </c>
      <c r="D7" s="299">
        <v>635</v>
      </c>
      <c r="E7" s="385"/>
      <c r="F7" s="388"/>
      <c r="G7" s="285"/>
      <c r="H7" s="285"/>
      <c r="I7" s="285"/>
      <c r="J7" s="286"/>
      <c r="K7" s="286"/>
      <c r="L7" s="287"/>
      <c r="M7" s="287"/>
      <c r="N7" s="287"/>
      <c r="O7" s="287"/>
      <c r="P7" s="287"/>
    </row>
    <row r="8" spans="1:16" ht="15.6" x14ac:dyDescent="0.3">
      <c r="A8" s="382"/>
      <c r="B8" s="297"/>
      <c r="C8" s="299" t="s">
        <v>209</v>
      </c>
      <c r="D8" s="299">
        <v>53</v>
      </c>
      <c r="E8" s="385"/>
      <c r="F8" s="388"/>
      <c r="G8" s="285"/>
      <c r="H8" s="285"/>
      <c r="I8" s="285"/>
      <c r="J8" s="286"/>
      <c r="K8" s="286"/>
      <c r="L8" s="287"/>
      <c r="M8" s="287"/>
      <c r="N8" s="287"/>
      <c r="O8" s="287"/>
      <c r="P8" s="287"/>
    </row>
    <row r="9" spans="1:16" ht="15.6" x14ac:dyDescent="0.3">
      <c r="A9" s="383"/>
      <c r="B9" s="297"/>
      <c r="C9" s="300" t="s">
        <v>210</v>
      </c>
      <c r="D9" s="300">
        <v>843</v>
      </c>
      <c r="E9" s="386"/>
      <c r="F9" s="389"/>
      <c r="G9" s="285"/>
      <c r="H9" s="285"/>
      <c r="I9" s="285"/>
      <c r="J9" s="286"/>
      <c r="K9" s="286"/>
      <c r="L9" s="287"/>
      <c r="M9" s="287"/>
      <c r="N9" s="287"/>
      <c r="O9" s="287"/>
      <c r="P9" s="287"/>
    </row>
    <row r="10" spans="1:16" ht="15.6" x14ac:dyDescent="0.3">
      <c r="A10" s="396">
        <v>2</v>
      </c>
      <c r="B10" s="296" t="s">
        <v>211</v>
      </c>
      <c r="C10" s="298" t="s">
        <v>213</v>
      </c>
      <c r="D10" s="298">
        <v>97</v>
      </c>
      <c r="E10" s="398">
        <v>25520</v>
      </c>
      <c r="F10" s="387">
        <v>22020</v>
      </c>
      <c r="G10" s="285"/>
      <c r="H10" s="285"/>
      <c r="I10" s="285"/>
      <c r="J10" s="286"/>
      <c r="K10" s="286"/>
      <c r="L10" s="287"/>
      <c r="M10" s="287"/>
      <c r="N10" s="287"/>
      <c r="O10" s="287"/>
      <c r="P10" s="287"/>
    </row>
    <row r="11" spans="1:16" ht="15.6" x14ac:dyDescent="0.3">
      <c r="A11" s="382"/>
      <c r="B11" s="297" t="s">
        <v>212</v>
      </c>
      <c r="C11" s="299" t="s">
        <v>214</v>
      </c>
      <c r="D11" s="299">
        <v>33</v>
      </c>
      <c r="E11" s="399"/>
      <c r="F11" s="388"/>
      <c r="G11" s="285"/>
      <c r="H11" s="285"/>
      <c r="I11" s="285"/>
      <c r="J11" s="286"/>
      <c r="K11" s="286"/>
      <c r="L11" s="287"/>
      <c r="M11" s="287"/>
      <c r="N11" s="287"/>
      <c r="O11" s="287"/>
      <c r="P11" s="287"/>
    </row>
    <row r="12" spans="1:16" ht="15.6" x14ac:dyDescent="0.3">
      <c r="A12" s="382"/>
      <c r="B12" s="297"/>
      <c r="C12" s="299" t="s">
        <v>215</v>
      </c>
      <c r="D12" s="299">
        <v>709</v>
      </c>
      <c r="E12" s="399"/>
      <c r="F12" s="388"/>
      <c r="G12" s="285"/>
      <c r="H12" s="285"/>
      <c r="I12" s="285"/>
      <c r="J12" s="286"/>
      <c r="K12" s="286"/>
      <c r="L12" s="287"/>
      <c r="M12" s="287"/>
      <c r="N12" s="287"/>
      <c r="O12" s="287"/>
      <c r="P12" s="287"/>
    </row>
    <row r="13" spans="1:16" ht="15.6" x14ac:dyDescent="0.3">
      <c r="A13" s="382"/>
      <c r="B13" s="297"/>
      <c r="C13" s="299" t="s">
        <v>216</v>
      </c>
      <c r="D13" s="299">
        <v>155</v>
      </c>
      <c r="E13" s="399"/>
      <c r="F13" s="388"/>
      <c r="G13" s="285"/>
      <c r="H13" s="285"/>
      <c r="I13" s="285"/>
      <c r="J13" s="286"/>
      <c r="K13" s="286"/>
      <c r="L13" s="287"/>
      <c r="M13" s="287"/>
      <c r="N13" s="287"/>
      <c r="O13" s="287"/>
      <c r="P13" s="287"/>
    </row>
    <row r="14" spans="1:16" ht="15.6" x14ac:dyDescent="0.3">
      <c r="A14" s="382"/>
      <c r="B14" s="297"/>
      <c r="C14" s="299" t="s">
        <v>217</v>
      </c>
      <c r="D14" s="299">
        <v>56</v>
      </c>
      <c r="E14" s="399"/>
      <c r="F14" s="388"/>
      <c r="G14" s="285"/>
      <c r="H14" s="285"/>
      <c r="I14" s="285"/>
      <c r="J14" s="286"/>
      <c r="K14" s="286"/>
      <c r="L14" s="287"/>
      <c r="M14" s="287"/>
      <c r="N14" s="287"/>
      <c r="O14" s="287"/>
      <c r="P14" s="287"/>
    </row>
    <row r="15" spans="1:16" ht="15.6" x14ac:dyDescent="0.3">
      <c r="A15" s="382"/>
      <c r="B15" s="297"/>
      <c r="C15" s="299" t="s">
        <v>218</v>
      </c>
      <c r="D15" s="299">
        <v>226</v>
      </c>
      <c r="E15" s="399"/>
      <c r="F15" s="388"/>
      <c r="G15" s="285"/>
      <c r="H15" s="285"/>
      <c r="I15" s="285"/>
      <c r="J15" s="286"/>
      <c r="K15" s="286"/>
      <c r="L15" s="287"/>
      <c r="M15" s="287"/>
      <c r="N15" s="287"/>
      <c r="O15" s="287"/>
      <c r="P15" s="287"/>
    </row>
    <row r="16" spans="1:16" ht="15.6" x14ac:dyDescent="0.3">
      <c r="A16" s="397"/>
      <c r="B16" s="301"/>
      <c r="C16" s="302" t="s">
        <v>210</v>
      </c>
      <c r="D16" s="303">
        <v>1276</v>
      </c>
      <c r="E16" s="400"/>
      <c r="F16" s="389"/>
      <c r="G16" s="285"/>
      <c r="H16" s="285"/>
      <c r="I16" s="285"/>
      <c r="J16" s="286"/>
      <c r="K16" s="286"/>
      <c r="L16" s="287"/>
      <c r="M16" s="287"/>
      <c r="N16" s="287"/>
      <c r="O16" s="287"/>
      <c r="P16" s="287"/>
    </row>
    <row r="17" spans="1:16" ht="15.6" x14ac:dyDescent="0.3">
      <c r="A17" s="401">
        <v>3</v>
      </c>
      <c r="B17" s="304" t="s">
        <v>219</v>
      </c>
      <c r="C17" s="305" t="s">
        <v>34</v>
      </c>
      <c r="D17" s="305">
        <v>0</v>
      </c>
      <c r="E17" s="404">
        <v>0</v>
      </c>
      <c r="F17" s="387">
        <v>32020</v>
      </c>
      <c r="G17" s="285"/>
      <c r="H17" s="285"/>
      <c r="I17" s="285"/>
      <c r="J17" s="286"/>
      <c r="K17" s="286"/>
      <c r="L17" s="287"/>
      <c r="M17" s="287"/>
      <c r="N17" s="287"/>
      <c r="O17" s="287"/>
      <c r="P17" s="287"/>
    </row>
    <row r="18" spans="1:16" ht="15.6" x14ac:dyDescent="0.3">
      <c r="A18" s="402"/>
      <c r="B18" s="297"/>
      <c r="C18" s="299" t="s">
        <v>26</v>
      </c>
      <c r="D18" s="299">
        <v>0</v>
      </c>
      <c r="E18" s="385"/>
      <c r="F18" s="388"/>
      <c r="G18" s="285"/>
      <c r="H18" s="285"/>
      <c r="I18" s="285"/>
      <c r="J18" s="286"/>
      <c r="K18" s="286"/>
      <c r="L18" s="287"/>
      <c r="M18" s="287"/>
      <c r="N18" s="287"/>
      <c r="O18" s="287"/>
      <c r="P18" s="287"/>
    </row>
    <row r="19" spans="1:16" ht="28.8" x14ac:dyDescent="0.3">
      <c r="A19" s="402"/>
      <c r="B19" s="297" t="s">
        <v>220</v>
      </c>
      <c r="C19" s="299" t="s">
        <v>25</v>
      </c>
      <c r="D19" s="299">
        <v>0</v>
      </c>
      <c r="E19" s="385"/>
      <c r="F19" s="388"/>
      <c r="G19" s="285"/>
      <c r="H19" s="285"/>
      <c r="I19" s="285"/>
      <c r="J19" s="286"/>
      <c r="K19" s="286"/>
      <c r="L19" s="287"/>
      <c r="M19" s="287"/>
      <c r="N19" s="287"/>
      <c r="O19" s="287"/>
      <c r="P19" s="287"/>
    </row>
    <row r="20" spans="1:16" ht="15.6" x14ac:dyDescent="0.3">
      <c r="A20" s="402"/>
      <c r="B20" s="297"/>
      <c r="C20" s="306" t="s">
        <v>22</v>
      </c>
      <c r="D20" s="306">
        <v>0</v>
      </c>
      <c r="E20" s="385"/>
      <c r="F20" s="388"/>
      <c r="G20" s="285"/>
      <c r="H20" s="285"/>
      <c r="I20" s="285"/>
      <c r="J20" s="286"/>
      <c r="K20" s="286"/>
      <c r="L20" s="287"/>
      <c r="M20" s="287"/>
      <c r="N20" s="287"/>
      <c r="O20" s="287"/>
      <c r="P20" s="287"/>
    </row>
    <row r="21" spans="1:16" ht="15.6" x14ac:dyDescent="0.3">
      <c r="A21" s="402"/>
      <c r="B21" s="297"/>
      <c r="C21" s="299" t="s">
        <v>221</v>
      </c>
      <c r="D21" s="299">
        <v>0</v>
      </c>
      <c r="E21" s="385"/>
      <c r="F21" s="388"/>
      <c r="G21" s="285"/>
      <c r="H21" s="285"/>
      <c r="I21" s="285"/>
      <c r="J21" s="286"/>
      <c r="K21" s="286"/>
      <c r="L21" s="287"/>
      <c r="M21" s="287"/>
      <c r="N21" s="287"/>
      <c r="O21" s="287"/>
      <c r="P21" s="287"/>
    </row>
    <row r="22" spans="1:16" ht="15.6" x14ac:dyDescent="0.3">
      <c r="A22" s="402"/>
      <c r="B22" s="297"/>
      <c r="C22" s="299" t="s">
        <v>154</v>
      </c>
      <c r="D22" s="299">
        <v>0</v>
      </c>
      <c r="E22" s="385"/>
      <c r="F22" s="388"/>
      <c r="G22" s="285"/>
      <c r="H22" s="285"/>
      <c r="I22" s="285"/>
      <c r="J22" s="286"/>
      <c r="K22" s="286"/>
      <c r="L22" s="287"/>
      <c r="M22" s="287"/>
      <c r="N22" s="287"/>
      <c r="O22" s="287"/>
      <c r="P22" s="287"/>
    </row>
    <row r="23" spans="1:16" ht="15.6" x14ac:dyDescent="0.3">
      <c r="A23" s="403"/>
      <c r="B23" s="297"/>
      <c r="C23" s="307" t="s">
        <v>210</v>
      </c>
      <c r="D23" s="308">
        <v>0</v>
      </c>
      <c r="E23" s="385"/>
      <c r="F23" s="389"/>
      <c r="G23" s="285"/>
      <c r="H23" s="285"/>
      <c r="I23" s="285"/>
      <c r="J23" s="286"/>
      <c r="K23" s="286"/>
      <c r="L23" s="287"/>
      <c r="M23" s="287"/>
      <c r="N23" s="287"/>
      <c r="O23" s="287"/>
      <c r="P23" s="287"/>
    </row>
    <row r="24" spans="1:16" ht="15.6" x14ac:dyDescent="0.3">
      <c r="A24" s="381">
        <v>4</v>
      </c>
      <c r="B24" s="309" t="s">
        <v>222</v>
      </c>
      <c r="C24" s="310" t="s">
        <v>224</v>
      </c>
      <c r="D24" s="311">
        <v>51</v>
      </c>
      <c r="E24" s="394">
        <f>366640</f>
        <v>366640</v>
      </c>
      <c r="F24" s="387">
        <v>42020</v>
      </c>
      <c r="G24" s="285"/>
      <c r="H24" s="285"/>
      <c r="I24" s="285"/>
      <c r="J24" s="286"/>
      <c r="K24" s="286"/>
      <c r="L24" s="287"/>
      <c r="M24" s="287"/>
      <c r="N24" s="287"/>
      <c r="O24" s="287"/>
      <c r="P24" s="287"/>
    </row>
    <row r="25" spans="1:16" ht="15.6" x14ac:dyDescent="0.3">
      <c r="A25" s="382"/>
      <c r="B25" s="309"/>
      <c r="C25" s="312" t="s">
        <v>35</v>
      </c>
      <c r="D25" s="299">
        <v>172</v>
      </c>
      <c r="E25" s="394"/>
      <c r="F25" s="388"/>
      <c r="G25" s="285"/>
      <c r="H25" s="285"/>
      <c r="I25" s="285"/>
      <c r="J25" s="286"/>
      <c r="K25" s="286"/>
      <c r="L25" s="287"/>
      <c r="M25" s="287"/>
      <c r="N25" s="287"/>
      <c r="O25" s="287"/>
      <c r="P25" s="287"/>
    </row>
    <row r="26" spans="1:16" ht="43.2" x14ac:dyDescent="0.3">
      <c r="A26" s="382"/>
      <c r="B26" s="309" t="s">
        <v>223</v>
      </c>
      <c r="C26" s="312" t="s">
        <v>225</v>
      </c>
      <c r="D26" s="299">
        <v>104</v>
      </c>
      <c r="E26" s="394"/>
      <c r="F26" s="388"/>
      <c r="G26" s="285"/>
      <c r="H26" s="285"/>
      <c r="I26" s="285"/>
      <c r="J26" s="286"/>
      <c r="K26" s="286"/>
      <c r="L26" s="287"/>
      <c r="M26" s="287"/>
      <c r="N26" s="287"/>
      <c r="O26" s="287"/>
      <c r="P26" s="287"/>
    </row>
    <row r="27" spans="1:16" ht="15.6" x14ac:dyDescent="0.3">
      <c r="A27" s="382"/>
      <c r="B27" s="309"/>
      <c r="C27" s="312" t="s">
        <v>34</v>
      </c>
      <c r="D27" s="305">
        <v>629</v>
      </c>
      <c r="E27" s="394"/>
      <c r="F27" s="388"/>
      <c r="G27" s="285"/>
      <c r="H27" s="285"/>
      <c r="I27" s="285"/>
      <c r="J27" s="286"/>
      <c r="K27" s="286"/>
      <c r="L27" s="287"/>
      <c r="M27" s="287"/>
      <c r="N27" s="287"/>
      <c r="O27" s="287"/>
      <c r="P27" s="287"/>
    </row>
    <row r="28" spans="1:16" ht="15.6" x14ac:dyDescent="0.3">
      <c r="A28" s="382"/>
      <c r="B28" s="309"/>
      <c r="C28" s="312" t="s">
        <v>57</v>
      </c>
      <c r="D28" s="299">
        <v>626</v>
      </c>
      <c r="E28" s="394"/>
      <c r="F28" s="388"/>
      <c r="G28" s="285"/>
      <c r="H28" s="285"/>
      <c r="I28" s="285"/>
      <c r="J28" s="286"/>
      <c r="K28" s="286"/>
      <c r="L28" s="287"/>
      <c r="M28" s="287"/>
      <c r="N28" s="287"/>
      <c r="O28" s="287"/>
      <c r="P28" s="287"/>
    </row>
    <row r="29" spans="1:16" ht="15.6" x14ac:dyDescent="0.3">
      <c r="A29" s="382"/>
      <c r="B29" s="309"/>
      <c r="C29" s="312" t="s">
        <v>30</v>
      </c>
      <c r="D29" s="313">
        <v>1752</v>
      </c>
      <c r="E29" s="394"/>
      <c r="F29" s="388"/>
      <c r="G29" s="285"/>
      <c r="H29" s="285"/>
      <c r="I29" s="285"/>
      <c r="J29" s="286"/>
      <c r="K29" s="286"/>
      <c r="L29" s="287"/>
      <c r="M29" s="287"/>
      <c r="N29" s="287"/>
      <c r="O29" s="287"/>
      <c r="P29" s="287"/>
    </row>
    <row r="30" spans="1:16" ht="15.6" x14ac:dyDescent="0.3">
      <c r="A30" s="382"/>
      <c r="B30" s="309"/>
      <c r="C30" s="312" t="s">
        <v>226</v>
      </c>
      <c r="D30" s="299">
        <v>74</v>
      </c>
      <c r="E30" s="394"/>
      <c r="F30" s="388"/>
      <c r="G30" s="285"/>
      <c r="H30" s="285"/>
      <c r="I30" s="285"/>
      <c r="J30" s="286"/>
      <c r="K30" s="286"/>
      <c r="L30" s="287"/>
      <c r="M30" s="287"/>
      <c r="N30" s="287"/>
      <c r="O30" s="287"/>
      <c r="P30" s="287"/>
    </row>
    <row r="31" spans="1:16" ht="15.6" x14ac:dyDescent="0.3">
      <c r="A31" s="382"/>
      <c r="B31" s="309"/>
      <c r="C31" s="314" t="s">
        <v>227</v>
      </c>
      <c r="D31" s="315">
        <v>1837</v>
      </c>
      <c r="E31" s="394"/>
      <c r="F31" s="388"/>
      <c r="G31" s="285"/>
      <c r="H31" s="285"/>
      <c r="I31" s="285"/>
      <c r="J31" s="286"/>
      <c r="K31" s="286"/>
      <c r="L31" s="287"/>
      <c r="M31" s="287"/>
      <c r="N31" s="287"/>
      <c r="O31" s="287"/>
      <c r="P31" s="287"/>
    </row>
    <row r="32" spans="1:16" ht="15.6" x14ac:dyDescent="0.3">
      <c r="A32" s="382"/>
      <c r="B32" s="309"/>
      <c r="C32" s="312" t="s">
        <v>91</v>
      </c>
      <c r="D32" s="299">
        <v>307</v>
      </c>
      <c r="E32" s="394"/>
      <c r="F32" s="388"/>
      <c r="G32" s="285"/>
      <c r="H32" s="285"/>
      <c r="I32" s="285"/>
      <c r="J32" s="286"/>
      <c r="K32" s="286"/>
      <c r="L32" s="287"/>
      <c r="M32" s="287"/>
      <c r="N32" s="287"/>
      <c r="O32" s="287"/>
      <c r="P32" s="287"/>
    </row>
    <row r="33" spans="1:16" ht="15.6" x14ac:dyDescent="0.3">
      <c r="A33" s="382"/>
      <c r="B33" s="309"/>
      <c r="C33" s="312" t="s">
        <v>28</v>
      </c>
      <c r="D33" s="313">
        <v>3760</v>
      </c>
      <c r="E33" s="394"/>
      <c r="F33" s="388"/>
      <c r="G33" s="285"/>
      <c r="H33" s="285"/>
      <c r="I33" s="285"/>
      <c r="J33" s="286"/>
      <c r="K33" s="286"/>
      <c r="L33" s="287"/>
      <c r="M33" s="287"/>
      <c r="N33" s="287"/>
      <c r="O33" s="287"/>
      <c r="P33" s="287"/>
    </row>
    <row r="34" spans="1:16" ht="15.6" x14ac:dyDescent="0.3">
      <c r="A34" s="382"/>
      <c r="B34" s="309"/>
      <c r="C34" s="312" t="s">
        <v>228</v>
      </c>
      <c r="D34" s="299">
        <v>229</v>
      </c>
      <c r="E34" s="394"/>
      <c r="F34" s="388"/>
      <c r="G34" s="285"/>
      <c r="H34" s="285"/>
      <c r="I34" s="285"/>
      <c r="J34" s="286"/>
      <c r="K34" s="286"/>
      <c r="L34" s="287"/>
      <c r="M34" s="287"/>
      <c r="N34" s="287"/>
      <c r="O34" s="287"/>
      <c r="P34" s="287"/>
    </row>
    <row r="35" spans="1:16" ht="15.6" x14ac:dyDescent="0.3">
      <c r="A35" s="382"/>
      <c r="B35" s="309"/>
      <c r="C35" s="312" t="s">
        <v>26</v>
      </c>
      <c r="D35" s="299">
        <v>104</v>
      </c>
      <c r="E35" s="394"/>
      <c r="F35" s="388"/>
      <c r="G35" s="285"/>
      <c r="H35" s="285"/>
      <c r="I35" s="285"/>
      <c r="J35" s="286"/>
      <c r="K35" s="286"/>
      <c r="L35" s="287"/>
      <c r="M35" s="287"/>
      <c r="N35" s="287"/>
      <c r="O35" s="287"/>
      <c r="P35" s="287"/>
    </row>
    <row r="36" spans="1:16" ht="15.6" x14ac:dyDescent="0.3">
      <c r="A36" s="382"/>
      <c r="B36" s="309"/>
      <c r="C36" s="312" t="s">
        <v>229</v>
      </c>
      <c r="D36" s="299">
        <v>100</v>
      </c>
      <c r="E36" s="394"/>
      <c r="F36" s="388"/>
      <c r="G36" s="285"/>
      <c r="H36" s="285"/>
      <c r="I36" s="285"/>
      <c r="J36" s="286"/>
      <c r="K36" s="286"/>
      <c r="L36" s="287"/>
      <c r="M36" s="287"/>
      <c r="N36" s="287"/>
      <c r="O36" s="287"/>
      <c r="P36" s="287"/>
    </row>
    <row r="37" spans="1:16" ht="15.6" x14ac:dyDescent="0.3">
      <c r="A37" s="382"/>
      <c r="B37" s="309"/>
      <c r="C37" s="312" t="s">
        <v>230</v>
      </c>
      <c r="D37" s="299">
        <v>160</v>
      </c>
      <c r="E37" s="394"/>
      <c r="F37" s="388"/>
      <c r="G37" s="285"/>
      <c r="H37" s="285"/>
      <c r="I37" s="285"/>
      <c r="J37" s="286"/>
      <c r="K37" s="286"/>
      <c r="L37" s="287"/>
      <c r="M37" s="287"/>
      <c r="N37" s="287"/>
      <c r="O37" s="287"/>
      <c r="P37" s="287"/>
    </row>
    <row r="38" spans="1:16" ht="15.6" x14ac:dyDescent="0.3">
      <c r="A38" s="382"/>
      <c r="B38" s="309"/>
      <c r="C38" s="312" t="s">
        <v>109</v>
      </c>
      <c r="D38" s="299">
        <v>374</v>
      </c>
      <c r="E38" s="394"/>
      <c r="F38" s="388"/>
      <c r="G38" s="285"/>
      <c r="H38" s="285"/>
      <c r="I38" s="285"/>
      <c r="J38" s="286"/>
      <c r="K38" s="286"/>
      <c r="L38" s="287"/>
      <c r="M38" s="287"/>
      <c r="N38" s="287"/>
      <c r="O38" s="287"/>
      <c r="P38" s="287"/>
    </row>
    <row r="39" spans="1:16" ht="15.6" x14ac:dyDescent="0.3">
      <c r="A39" s="382"/>
      <c r="B39" s="309"/>
      <c r="C39" s="312" t="s">
        <v>25</v>
      </c>
      <c r="D39" s="299">
        <v>198</v>
      </c>
      <c r="E39" s="394"/>
      <c r="F39" s="388"/>
      <c r="G39" s="285"/>
      <c r="H39" s="285"/>
      <c r="I39" s="285"/>
      <c r="J39" s="286"/>
      <c r="K39" s="286"/>
      <c r="L39" s="287"/>
      <c r="M39" s="287"/>
      <c r="N39" s="287"/>
      <c r="O39" s="287"/>
      <c r="P39" s="287"/>
    </row>
    <row r="40" spans="1:16" ht="15.6" x14ac:dyDescent="0.3">
      <c r="A40" s="382"/>
      <c r="B40" s="309"/>
      <c r="C40" s="316" t="s">
        <v>22</v>
      </c>
      <c r="D40" s="317">
        <v>1120</v>
      </c>
      <c r="E40" s="394"/>
      <c r="F40" s="388"/>
      <c r="G40" s="285"/>
      <c r="H40" s="285"/>
      <c r="I40" s="285"/>
      <c r="J40" s="286"/>
      <c r="K40" s="286"/>
      <c r="L40" s="287"/>
      <c r="M40" s="287"/>
      <c r="N40" s="287"/>
      <c r="O40" s="287"/>
      <c r="P40" s="287"/>
    </row>
    <row r="41" spans="1:16" ht="15.6" x14ac:dyDescent="0.3">
      <c r="A41" s="382"/>
      <c r="B41" s="309"/>
      <c r="C41" s="312" t="s">
        <v>19</v>
      </c>
      <c r="D41" s="313">
        <v>2531</v>
      </c>
      <c r="E41" s="394"/>
      <c r="F41" s="388"/>
      <c r="G41" s="285"/>
      <c r="H41" s="285"/>
      <c r="I41" s="285"/>
      <c r="J41" s="286"/>
      <c r="K41" s="286"/>
      <c r="L41" s="287"/>
      <c r="M41" s="287"/>
      <c r="N41" s="287"/>
      <c r="O41" s="287"/>
      <c r="P41" s="287"/>
    </row>
    <row r="42" spans="1:16" ht="15.6" x14ac:dyDescent="0.3">
      <c r="A42" s="382"/>
      <c r="B42" s="309"/>
      <c r="C42" s="312" t="s">
        <v>16</v>
      </c>
      <c r="D42" s="299">
        <v>99</v>
      </c>
      <c r="E42" s="394"/>
      <c r="F42" s="388"/>
      <c r="G42" s="285"/>
      <c r="H42" s="285"/>
      <c r="I42" s="285"/>
      <c r="J42" s="286"/>
      <c r="K42" s="286"/>
      <c r="L42" s="287"/>
      <c r="M42" s="287"/>
      <c r="N42" s="287"/>
      <c r="O42" s="287"/>
      <c r="P42" s="287"/>
    </row>
    <row r="43" spans="1:16" ht="15.6" x14ac:dyDescent="0.3">
      <c r="A43" s="382"/>
      <c r="B43" s="309"/>
      <c r="C43" s="312" t="s">
        <v>147</v>
      </c>
      <c r="D43" s="299">
        <v>227</v>
      </c>
      <c r="E43" s="394"/>
      <c r="F43" s="388"/>
      <c r="G43" s="285"/>
      <c r="H43" s="285"/>
      <c r="I43" s="285"/>
      <c r="J43" s="286"/>
      <c r="K43" s="286"/>
      <c r="L43" s="287"/>
      <c r="M43" s="287"/>
      <c r="N43" s="287"/>
      <c r="O43" s="287"/>
      <c r="P43" s="287"/>
    </row>
    <row r="44" spans="1:16" ht="15.6" x14ac:dyDescent="0.3">
      <c r="A44" s="382"/>
      <c r="B44" s="309"/>
      <c r="C44" s="312" t="s">
        <v>153</v>
      </c>
      <c r="D44" s="299">
        <v>113</v>
      </c>
      <c r="E44" s="394"/>
      <c r="F44" s="388"/>
      <c r="G44" s="285"/>
      <c r="H44" s="285"/>
      <c r="I44" s="285"/>
      <c r="J44" s="286"/>
      <c r="K44" s="286"/>
      <c r="L44" s="287"/>
      <c r="M44" s="287"/>
      <c r="N44" s="287"/>
      <c r="O44" s="287"/>
      <c r="P44" s="287"/>
    </row>
    <row r="45" spans="1:16" ht="15.6" x14ac:dyDescent="0.3">
      <c r="A45" s="382"/>
      <c r="B45" s="309"/>
      <c r="C45" s="312" t="s">
        <v>221</v>
      </c>
      <c r="D45" s="299">
        <v>110</v>
      </c>
      <c r="E45" s="394"/>
      <c r="F45" s="388"/>
      <c r="G45" s="285"/>
      <c r="H45" s="285"/>
      <c r="I45" s="285"/>
      <c r="J45" s="286"/>
      <c r="K45" s="286"/>
      <c r="L45" s="287"/>
      <c r="M45" s="287"/>
      <c r="N45" s="287"/>
      <c r="O45" s="287"/>
      <c r="P45" s="287"/>
    </row>
    <row r="46" spans="1:16" ht="15.6" x14ac:dyDescent="0.3">
      <c r="A46" s="382"/>
      <c r="B46" s="309"/>
      <c r="C46" s="312" t="s">
        <v>154</v>
      </c>
      <c r="D46" s="299">
        <v>255</v>
      </c>
      <c r="E46" s="394"/>
      <c r="F46" s="388"/>
      <c r="G46" s="285"/>
      <c r="H46" s="285"/>
      <c r="I46" s="285"/>
      <c r="J46" s="286"/>
      <c r="K46" s="286"/>
      <c r="L46" s="287"/>
      <c r="M46" s="287"/>
      <c r="N46" s="287"/>
      <c r="O46" s="287"/>
      <c r="P46" s="287"/>
    </row>
    <row r="47" spans="1:16" ht="15.6" x14ac:dyDescent="0.3">
      <c r="A47" s="382"/>
      <c r="B47" s="309"/>
      <c r="C47" s="312" t="s">
        <v>14</v>
      </c>
      <c r="D47" s="299">
        <v>233</v>
      </c>
      <c r="E47" s="394"/>
      <c r="F47" s="388"/>
      <c r="G47" s="285"/>
      <c r="H47" s="285"/>
      <c r="I47" s="285"/>
      <c r="J47" s="286"/>
      <c r="K47" s="286"/>
      <c r="L47" s="287"/>
      <c r="M47" s="287"/>
      <c r="N47" s="287"/>
      <c r="O47" s="287"/>
      <c r="P47" s="287"/>
    </row>
    <row r="48" spans="1:16" ht="15.6" x14ac:dyDescent="0.3">
      <c r="A48" s="382"/>
      <c r="B48" s="309"/>
      <c r="C48" s="312" t="s">
        <v>160</v>
      </c>
      <c r="D48" s="299">
        <v>223</v>
      </c>
      <c r="E48" s="394"/>
      <c r="F48" s="388"/>
      <c r="G48" s="285"/>
      <c r="H48" s="285"/>
      <c r="I48" s="285"/>
      <c r="J48" s="286"/>
      <c r="K48" s="286"/>
      <c r="L48" s="287"/>
      <c r="M48" s="287"/>
      <c r="N48" s="287"/>
      <c r="O48" s="287"/>
      <c r="P48" s="287"/>
    </row>
    <row r="49" spans="1:16" ht="15.6" x14ac:dyDescent="0.3">
      <c r="A49" s="382"/>
      <c r="B49" s="309"/>
      <c r="C49" s="312" t="s">
        <v>4</v>
      </c>
      <c r="D49" s="313">
        <v>2944</v>
      </c>
      <c r="E49" s="394"/>
      <c r="F49" s="388"/>
      <c r="G49" s="285"/>
      <c r="H49" s="285"/>
      <c r="I49" s="285"/>
      <c r="J49" s="286"/>
      <c r="K49" s="286"/>
      <c r="L49" s="287"/>
      <c r="M49" s="287"/>
      <c r="N49" s="287"/>
      <c r="O49" s="287"/>
      <c r="P49" s="287"/>
    </row>
    <row r="50" spans="1:16" ht="15.6" x14ac:dyDescent="0.3">
      <c r="A50" s="393"/>
      <c r="B50" s="309"/>
      <c r="C50" s="318" t="s">
        <v>210</v>
      </c>
      <c r="D50" s="319">
        <v>18332</v>
      </c>
      <c r="E50" s="395"/>
      <c r="F50" s="389"/>
      <c r="G50" s="285"/>
      <c r="H50" s="285"/>
      <c r="I50" s="285"/>
      <c r="J50" s="286"/>
      <c r="K50" s="286"/>
      <c r="L50" s="287"/>
      <c r="M50" s="287"/>
      <c r="N50" s="287"/>
      <c r="O50" s="287"/>
      <c r="P50" s="287"/>
    </row>
    <row r="51" spans="1:16" ht="15.6" x14ac:dyDescent="0.3">
      <c r="A51" s="381">
        <v>5</v>
      </c>
      <c r="B51" s="321" t="s">
        <v>231</v>
      </c>
      <c r="C51" s="310" t="s">
        <v>233</v>
      </c>
      <c r="D51" s="311">
        <v>137</v>
      </c>
      <c r="E51" s="384">
        <v>183160</v>
      </c>
      <c r="F51" s="387">
        <v>52020</v>
      </c>
      <c r="G51" s="285"/>
      <c r="H51" s="285"/>
      <c r="I51" s="285"/>
      <c r="J51" s="286"/>
      <c r="K51" s="286"/>
      <c r="L51" s="287"/>
      <c r="M51" s="287"/>
      <c r="N51" s="287"/>
      <c r="O51" s="287"/>
      <c r="P51" s="287"/>
    </row>
    <row r="52" spans="1:16" ht="43.2" x14ac:dyDescent="0.3">
      <c r="A52" s="382"/>
      <c r="B52" s="309" t="s">
        <v>232</v>
      </c>
      <c r="C52" s="312" t="s">
        <v>234</v>
      </c>
      <c r="D52" s="299">
        <v>286</v>
      </c>
      <c r="E52" s="385"/>
      <c r="F52" s="388"/>
      <c r="G52" s="285"/>
      <c r="H52" s="285"/>
      <c r="I52" s="285"/>
      <c r="J52" s="286"/>
      <c r="K52" s="286"/>
      <c r="L52" s="287"/>
      <c r="M52" s="287"/>
      <c r="N52" s="287"/>
      <c r="O52" s="287"/>
      <c r="P52" s="287"/>
    </row>
    <row r="53" spans="1:16" ht="15.6" x14ac:dyDescent="0.3">
      <c r="A53" s="382"/>
      <c r="B53" s="309"/>
      <c r="C53" s="312" t="s">
        <v>235</v>
      </c>
      <c r="D53" s="299">
        <v>121</v>
      </c>
      <c r="E53" s="385"/>
      <c r="F53" s="388"/>
      <c r="G53" s="285"/>
      <c r="H53" s="285"/>
      <c r="I53" s="285"/>
      <c r="J53" s="286"/>
      <c r="K53" s="286"/>
      <c r="L53" s="287"/>
      <c r="M53" s="287"/>
      <c r="N53" s="287"/>
      <c r="O53" s="287"/>
      <c r="P53" s="287"/>
    </row>
    <row r="54" spans="1:16" ht="15.6" x14ac:dyDescent="0.3">
      <c r="A54" s="382"/>
      <c r="B54" s="309"/>
      <c r="C54" s="312" t="s">
        <v>236</v>
      </c>
      <c r="D54" s="299">
        <v>98</v>
      </c>
      <c r="E54" s="385"/>
      <c r="F54" s="388"/>
      <c r="G54" s="285"/>
      <c r="H54" s="285"/>
      <c r="I54" s="285"/>
      <c r="J54" s="286"/>
      <c r="K54" s="286"/>
      <c r="L54" s="287"/>
      <c r="M54" s="287"/>
      <c r="N54" s="287"/>
      <c r="O54" s="287"/>
      <c r="P54" s="287"/>
    </row>
    <row r="55" spans="1:16" ht="15.6" x14ac:dyDescent="0.3">
      <c r="A55" s="382"/>
      <c r="B55" s="309"/>
      <c r="C55" s="312" t="s">
        <v>237</v>
      </c>
      <c r="D55" s="299">
        <v>59</v>
      </c>
      <c r="E55" s="385"/>
      <c r="F55" s="388"/>
      <c r="G55" s="285"/>
      <c r="H55" s="285"/>
      <c r="I55" s="285"/>
      <c r="J55" s="286"/>
      <c r="K55" s="286"/>
      <c r="L55" s="287"/>
      <c r="M55" s="287"/>
      <c r="N55" s="287"/>
      <c r="O55" s="287"/>
      <c r="P55" s="287"/>
    </row>
    <row r="56" spans="1:16" ht="15.6" x14ac:dyDescent="0.3">
      <c r="A56" s="382"/>
      <c r="B56" s="309"/>
      <c r="C56" s="312" t="s">
        <v>238</v>
      </c>
      <c r="D56" s="299">
        <v>65</v>
      </c>
      <c r="E56" s="385"/>
      <c r="F56" s="388"/>
      <c r="G56" s="285"/>
      <c r="H56" s="285"/>
      <c r="I56" s="285"/>
      <c r="J56" s="286"/>
      <c r="K56" s="286"/>
      <c r="L56" s="287"/>
      <c r="M56" s="287"/>
      <c r="N56" s="287"/>
      <c r="O56" s="287"/>
      <c r="P56" s="287"/>
    </row>
    <row r="57" spans="1:16" ht="15.6" x14ac:dyDescent="0.3">
      <c r="A57" s="382"/>
      <c r="B57" s="309"/>
      <c r="C57" s="312" t="s">
        <v>239</v>
      </c>
      <c r="D57" s="299">
        <v>266</v>
      </c>
      <c r="E57" s="385"/>
      <c r="F57" s="388"/>
      <c r="G57" s="285"/>
      <c r="H57" s="285"/>
      <c r="I57" s="285"/>
      <c r="J57" s="286"/>
      <c r="K57" s="286"/>
      <c r="L57" s="287"/>
      <c r="M57" s="287"/>
      <c r="N57" s="287"/>
      <c r="O57" s="287"/>
      <c r="P57" s="287"/>
    </row>
    <row r="58" spans="1:16" ht="15.6" x14ac:dyDescent="0.3">
      <c r="A58" s="382"/>
      <c r="B58" s="309"/>
      <c r="C58" s="314" t="s">
        <v>240</v>
      </c>
      <c r="D58" s="322">
        <v>68</v>
      </c>
      <c r="E58" s="385"/>
      <c r="F58" s="388"/>
      <c r="G58" s="285"/>
      <c r="H58" s="285"/>
      <c r="I58" s="285"/>
      <c r="J58" s="286"/>
      <c r="K58" s="286"/>
      <c r="L58" s="287"/>
      <c r="M58" s="287"/>
      <c r="N58" s="287"/>
      <c r="O58" s="287"/>
      <c r="P58" s="287"/>
    </row>
    <row r="59" spans="1:16" ht="15.6" x14ac:dyDescent="0.3">
      <c r="A59" s="382"/>
      <c r="B59" s="309"/>
      <c r="C59" s="312" t="s">
        <v>241</v>
      </c>
      <c r="D59" s="299">
        <v>994</v>
      </c>
      <c r="E59" s="385"/>
      <c r="F59" s="388"/>
      <c r="G59" s="285"/>
      <c r="H59" s="285"/>
      <c r="I59" s="285"/>
      <c r="J59" s="286"/>
      <c r="K59" s="286"/>
      <c r="L59" s="287"/>
      <c r="M59" s="287"/>
      <c r="N59" s="287"/>
      <c r="O59" s="287"/>
      <c r="P59" s="287"/>
    </row>
    <row r="60" spans="1:16" ht="15.6" x14ac:dyDescent="0.3">
      <c r="A60" s="382"/>
      <c r="B60" s="309"/>
      <c r="C60" s="312" t="s">
        <v>242</v>
      </c>
      <c r="D60" s="299">
        <v>115</v>
      </c>
      <c r="E60" s="385"/>
      <c r="F60" s="388"/>
      <c r="G60" s="285"/>
      <c r="H60" s="285"/>
      <c r="I60" s="285"/>
      <c r="J60" s="286"/>
      <c r="K60" s="286"/>
      <c r="L60" s="287"/>
      <c r="M60" s="287"/>
      <c r="N60" s="287"/>
      <c r="O60" s="287"/>
      <c r="P60" s="287"/>
    </row>
    <row r="61" spans="1:16" ht="15.6" x14ac:dyDescent="0.3">
      <c r="A61" s="382"/>
      <c r="B61" s="309"/>
      <c r="C61" s="312" t="s">
        <v>243</v>
      </c>
      <c r="D61" s="299">
        <v>795</v>
      </c>
      <c r="E61" s="385"/>
      <c r="F61" s="388"/>
      <c r="G61" s="285"/>
      <c r="H61" s="285"/>
      <c r="I61" s="285"/>
      <c r="J61" s="286"/>
      <c r="K61" s="286"/>
      <c r="L61" s="287"/>
      <c r="M61" s="287"/>
      <c r="N61" s="287"/>
      <c r="O61" s="287"/>
      <c r="P61" s="287"/>
    </row>
    <row r="62" spans="1:16" ht="15.6" x14ac:dyDescent="0.3">
      <c r="A62" s="382"/>
      <c r="B62" s="309"/>
      <c r="C62" s="312" t="s">
        <v>244</v>
      </c>
      <c r="D62" s="313">
        <v>4717</v>
      </c>
      <c r="E62" s="385"/>
      <c r="F62" s="388"/>
      <c r="G62" s="285"/>
      <c r="H62" s="285"/>
      <c r="I62" s="285"/>
      <c r="J62" s="286"/>
      <c r="K62" s="286"/>
      <c r="L62" s="287"/>
      <c r="M62" s="287"/>
      <c r="N62" s="287"/>
      <c r="O62" s="287"/>
      <c r="P62" s="287"/>
    </row>
    <row r="63" spans="1:16" ht="15.6" x14ac:dyDescent="0.3">
      <c r="A63" s="382"/>
      <c r="B63" s="309"/>
      <c r="C63" s="312" t="s">
        <v>245</v>
      </c>
      <c r="D63" s="299">
        <v>247</v>
      </c>
      <c r="E63" s="385"/>
      <c r="F63" s="388"/>
      <c r="G63" s="285"/>
      <c r="H63" s="285"/>
      <c r="I63" s="285"/>
      <c r="J63" s="286"/>
      <c r="K63" s="286"/>
      <c r="L63" s="287"/>
      <c r="M63" s="287"/>
      <c r="N63" s="287"/>
      <c r="O63" s="287"/>
      <c r="P63" s="287"/>
    </row>
    <row r="64" spans="1:16" ht="15.6" x14ac:dyDescent="0.3">
      <c r="A64" s="382"/>
      <c r="B64" s="309"/>
      <c r="C64" s="312" t="s">
        <v>246</v>
      </c>
      <c r="D64" s="299">
        <v>129</v>
      </c>
      <c r="E64" s="385"/>
      <c r="F64" s="388"/>
      <c r="G64" s="285"/>
      <c r="H64" s="285"/>
      <c r="I64" s="285"/>
      <c r="J64" s="286"/>
      <c r="K64" s="286"/>
      <c r="L64" s="287"/>
      <c r="M64" s="287"/>
      <c r="N64" s="287"/>
      <c r="O64" s="287"/>
      <c r="P64" s="287"/>
    </row>
    <row r="65" spans="1:16" ht="15.6" x14ac:dyDescent="0.3">
      <c r="A65" s="382"/>
      <c r="B65" s="309"/>
      <c r="C65" s="312" t="s">
        <v>247</v>
      </c>
      <c r="D65" s="299">
        <v>158</v>
      </c>
      <c r="E65" s="385"/>
      <c r="F65" s="388"/>
      <c r="G65" s="285"/>
      <c r="H65" s="285"/>
      <c r="I65" s="285"/>
      <c r="J65" s="286"/>
      <c r="K65" s="286"/>
      <c r="L65" s="287"/>
      <c r="M65" s="287"/>
      <c r="N65" s="287"/>
      <c r="O65" s="287"/>
      <c r="P65" s="287"/>
    </row>
    <row r="66" spans="1:16" ht="15.6" x14ac:dyDescent="0.3">
      <c r="A66" s="382"/>
      <c r="B66" s="309"/>
      <c r="C66" s="312" t="s">
        <v>248</v>
      </c>
      <c r="D66" s="299">
        <v>80</v>
      </c>
      <c r="E66" s="385"/>
      <c r="F66" s="388"/>
      <c r="G66" s="285"/>
      <c r="H66" s="285"/>
      <c r="I66" s="285"/>
      <c r="J66" s="286"/>
      <c r="K66" s="286"/>
      <c r="L66" s="287"/>
      <c r="M66" s="287"/>
      <c r="N66" s="287"/>
      <c r="O66" s="287"/>
      <c r="P66" s="287"/>
    </row>
    <row r="67" spans="1:16" ht="15.6" x14ac:dyDescent="0.3">
      <c r="A67" s="382"/>
      <c r="B67" s="309"/>
      <c r="C67" s="316" t="s">
        <v>249</v>
      </c>
      <c r="D67" s="306">
        <v>103</v>
      </c>
      <c r="E67" s="385"/>
      <c r="F67" s="388"/>
      <c r="G67" s="285"/>
      <c r="H67" s="285"/>
      <c r="I67" s="285"/>
      <c r="J67" s="286"/>
      <c r="K67" s="286"/>
      <c r="L67" s="287"/>
      <c r="M67" s="287"/>
      <c r="N67" s="287"/>
      <c r="O67" s="287"/>
      <c r="P67" s="287"/>
    </row>
    <row r="68" spans="1:16" ht="15.6" x14ac:dyDescent="0.3">
      <c r="A68" s="382"/>
      <c r="B68" s="309"/>
      <c r="C68" s="312" t="s">
        <v>250</v>
      </c>
      <c r="D68" s="299">
        <v>281</v>
      </c>
      <c r="E68" s="385"/>
      <c r="F68" s="388"/>
      <c r="G68" s="285"/>
      <c r="H68" s="285"/>
      <c r="I68" s="285"/>
      <c r="J68" s="286"/>
      <c r="K68" s="286"/>
      <c r="L68" s="287"/>
      <c r="M68" s="287"/>
      <c r="N68" s="287"/>
      <c r="O68" s="287"/>
      <c r="P68" s="287"/>
    </row>
    <row r="69" spans="1:16" ht="15.6" x14ac:dyDescent="0.3">
      <c r="A69" s="382"/>
      <c r="B69" s="309"/>
      <c r="C69" s="312" t="s">
        <v>251</v>
      </c>
      <c r="D69" s="299">
        <v>130</v>
      </c>
      <c r="E69" s="385"/>
      <c r="F69" s="388"/>
      <c r="G69" s="285"/>
      <c r="H69" s="285"/>
      <c r="I69" s="285"/>
      <c r="J69" s="286"/>
      <c r="K69" s="286"/>
      <c r="L69" s="287"/>
      <c r="M69" s="287"/>
      <c r="N69" s="287"/>
      <c r="O69" s="287"/>
      <c r="P69" s="287"/>
    </row>
    <row r="70" spans="1:16" ht="15.6" x14ac:dyDescent="0.3">
      <c r="A70" s="382"/>
      <c r="B70" s="309"/>
      <c r="C70" s="312" t="s">
        <v>252</v>
      </c>
      <c r="D70" s="299">
        <v>150</v>
      </c>
      <c r="E70" s="385"/>
      <c r="F70" s="388"/>
      <c r="G70" s="285"/>
      <c r="H70" s="285"/>
      <c r="I70" s="285"/>
      <c r="J70" s="286"/>
      <c r="K70" s="286"/>
      <c r="L70" s="287"/>
      <c r="M70" s="287"/>
      <c r="N70" s="287"/>
      <c r="O70" s="287"/>
      <c r="P70" s="287"/>
    </row>
    <row r="71" spans="1:16" ht="15.6" x14ac:dyDescent="0.3">
      <c r="A71" s="382"/>
      <c r="B71" s="309"/>
      <c r="C71" s="312" t="s">
        <v>253</v>
      </c>
      <c r="D71" s="299">
        <v>15</v>
      </c>
      <c r="E71" s="385"/>
      <c r="F71" s="388"/>
      <c r="G71" s="285"/>
      <c r="H71" s="285"/>
      <c r="I71" s="285"/>
      <c r="J71" s="286"/>
      <c r="K71" s="286"/>
      <c r="L71" s="287"/>
      <c r="M71" s="287"/>
      <c r="N71" s="287"/>
      <c r="O71" s="287"/>
      <c r="P71" s="287"/>
    </row>
    <row r="72" spans="1:16" ht="15.6" x14ac:dyDescent="0.3">
      <c r="A72" s="382"/>
      <c r="B72" s="309"/>
      <c r="C72" s="312" t="s">
        <v>254</v>
      </c>
      <c r="D72" s="299">
        <v>99</v>
      </c>
      <c r="E72" s="385"/>
      <c r="F72" s="388"/>
      <c r="G72" s="285"/>
      <c r="H72" s="285"/>
      <c r="I72" s="285"/>
      <c r="J72" s="286"/>
      <c r="K72" s="286"/>
      <c r="L72" s="287"/>
      <c r="M72" s="287"/>
      <c r="N72" s="287"/>
      <c r="O72" s="287"/>
      <c r="P72" s="287"/>
    </row>
    <row r="73" spans="1:16" ht="15.6" x14ac:dyDescent="0.3">
      <c r="A73" s="382"/>
      <c r="B73" s="309"/>
      <c r="C73" s="312" t="s">
        <v>255</v>
      </c>
      <c r="D73" s="299">
        <v>45</v>
      </c>
      <c r="E73" s="385"/>
      <c r="F73" s="388"/>
      <c r="G73" s="285"/>
      <c r="H73" s="285"/>
      <c r="I73" s="285"/>
      <c r="J73" s="286"/>
      <c r="K73" s="286"/>
      <c r="L73" s="287"/>
      <c r="M73" s="287"/>
      <c r="N73" s="287"/>
      <c r="O73" s="287"/>
      <c r="P73" s="287"/>
    </row>
    <row r="74" spans="1:16" ht="15.6" x14ac:dyDescent="0.3">
      <c r="A74" s="393"/>
      <c r="B74" s="309"/>
      <c r="C74" s="318" t="s">
        <v>210</v>
      </c>
      <c r="D74" s="319">
        <v>9158</v>
      </c>
      <c r="E74" s="386"/>
      <c r="F74" s="389"/>
      <c r="G74" s="285"/>
      <c r="H74" s="285"/>
      <c r="I74" s="285"/>
      <c r="J74" s="286"/>
      <c r="K74" s="286"/>
      <c r="L74" s="287"/>
      <c r="M74" s="287"/>
      <c r="N74" s="287"/>
      <c r="O74" s="287"/>
      <c r="P74" s="287"/>
    </row>
    <row r="75" spans="1:16" ht="15.6" x14ac:dyDescent="0.3">
      <c r="A75" s="381">
        <v>6</v>
      </c>
      <c r="B75" s="296" t="s">
        <v>256</v>
      </c>
      <c r="C75" s="311" t="s">
        <v>30</v>
      </c>
      <c r="D75" s="311">
        <v>0</v>
      </c>
      <c r="E75" s="384">
        <v>5640</v>
      </c>
      <c r="F75" s="387">
        <v>62020</v>
      </c>
      <c r="G75" s="285"/>
      <c r="H75" s="285"/>
      <c r="I75" s="287"/>
      <c r="J75" s="287"/>
      <c r="K75" s="287"/>
      <c r="L75" s="287"/>
      <c r="M75" s="287"/>
      <c r="N75" s="287"/>
      <c r="O75" s="287"/>
      <c r="P75" s="287"/>
    </row>
    <row r="76" spans="1:16" ht="15.6" x14ac:dyDescent="0.3">
      <c r="A76" s="382"/>
      <c r="B76" s="297"/>
      <c r="C76" s="299" t="s">
        <v>236</v>
      </c>
      <c r="D76" s="299">
        <v>0</v>
      </c>
      <c r="E76" s="385"/>
      <c r="F76" s="388"/>
      <c r="G76" s="285"/>
      <c r="H76" s="285"/>
      <c r="I76" s="287"/>
      <c r="J76" s="287"/>
      <c r="K76" s="287"/>
      <c r="L76" s="287"/>
      <c r="M76" s="287"/>
      <c r="N76" s="287"/>
      <c r="O76" s="287"/>
      <c r="P76" s="287"/>
    </row>
    <row r="77" spans="1:16" ht="43.2" x14ac:dyDescent="0.3">
      <c r="A77" s="382"/>
      <c r="B77" s="297" t="s">
        <v>257</v>
      </c>
      <c r="C77" s="299" t="s">
        <v>226</v>
      </c>
      <c r="D77" s="299">
        <v>0</v>
      </c>
      <c r="E77" s="385"/>
      <c r="F77" s="388"/>
      <c r="G77" s="285"/>
      <c r="H77" s="285"/>
      <c r="I77" s="287"/>
      <c r="J77" s="287"/>
      <c r="K77" s="287"/>
      <c r="L77" s="287"/>
      <c r="M77" s="287"/>
      <c r="N77" s="287"/>
      <c r="O77" s="287"/>
      <c r="P77" s="287"/>
    </row>
    <row r="78" spans="1:16" ht="15.6" x14ac:dyDescent="0.3">
      <c r="A78" s="382"/>
      <c r="B78" s="297"/>
      <c r="C78" s="299" t="s">
        <v>228</v>
      </c>
      <c r="D78" s="299">
        <v>0</v>
      </c>
      <c r="E78" s="385"/>
      <c r="F78" s="388"/>
      <c r="G78" s="285"/>
      <c r="H78" s="285"/>
      <c r="I78" s="287"/>
      <c r="J78" s="287"/>
      <c r="K78" s="287"/>
      <c r="L78" s="287"/>
      <c r="M78" s="287"/>
      <c r="N78" s="287"/>
      <c r="O78" s="287"/>
      <c r="P78" s="287"/>
    </row>
    <row r="79" spans="1:16" ht="15.6" x14ac:dyDescent="0.3">
      <c r="A79" s="382"/>
      <c r="B79" s="297"/>
      <c r="C79" s="299" t="s">
        <v>258</v>
      </c>
      <c r="D79" s="299">
        <v>282</v>
      </c>
      <c r="E79" s="385"/>
      <c r="F79" s="388"/>
      <c r="G79" s="285"/>
      <c r="H79" s="285"/>
      <c r="I79" s="287"/>
      <c r="J79" s="287"/>
      <c r="K79" s="287"/>
      <c r="L79" s="287"/>
      <c r="M79" s="287"/>
      <c r="N79" s="287"/>
      <c r="O79" s="287"/>
      <c r="P79" s="287"/>
    </row>
    <row r="80" spans="1:16" ht="15.6" x14ac:dyDescent="0.3">
      <c r="A80" s="382"/>
      <c r="B80" s="297"/>
      <c r="C80" s="299" t="s">
        <v>243</v>
      </c>
      <c r="D80" s="299">
        <v>0</v>
      </c>
      <c r="E80" s="385"/>
      <c r="F80" s="388"/>
      <c r="G80" s="285"/>
      <c r="H80" s="285"/>
      <c r="I80" s="287"/>
      <c r="J80" s="287"/>
      <c r="K80" s="287"/>
      <c r="L80" s="287"/>
      <c r="M80" s="287"/>
      <c r="N80" s="287"/>
      <c r="O80" s="287"/>
      <c r="P80" s="287"/>
    </row>
    <row r="81" spans="1:16" ht="15.6" x14ac:dyDescent="0.3">
      <c r="A81" s="382"/>
      <c r="B81" s="297"/>
      <c r="C81" s="299" t="s">
        <v>251</v>
      </c>
      <c r="D81" s="299">
        <v>0</v>
      </c>
      <c r="E81" s="385"/>
      <c r="F81" s="388"/>
      <c r="G81" s="285"/>
      <c r="H81" s="285"/>
      <c r="I81" s="287"/>
      <c r="J81" s="287"/>
      <c r="K81" s="287"/>
      <c r="L81" s="287"/>
      <c r="M81" s="287"/>
      <c r="N81" s="287"/>
      <c r="O81" s="287"/>
      <c r="P81" s="287"/>
    </row>
    <row r="82" spans="1:16" ht="15.6" x14ac:dyDescent="0.3">
      <c r="A82" s="383"/>
      <c r="B82" s="297"/>
      <c r="C82" s="300" t="s">
        <v>210</v>
      </c>
      <c r="D82" s="300">
        <v>282</v>
      </c>
      <c r="E82" s="386"/>
      <c r="F82" s="389"/>
      <c r="G82" s="285"/>
      <c r="H82" s="285"/>
      <c r="I82" s="287"/>
      <c r="J82" s="287"/>
      <c r="K82" s="287"/>
      <c r="L82" s="287"/>
      <c r="M82" s="287"/>
      <c r="N82" s="287"/>
      <c r="O82" s="287"/>
      <c r="P82" s="287"/>
    </row>
    <row r="83" spans="1:16" ht="15.6" x14ac:dyDescent="0.3">
      <c r="A83" s="295">
        <v>7</v>
      </c>
      <c r="B83" s="323" t="s">
        <v>259</v>
      </c>
      <c r="C83" s="324" t="s">
        <v>260</v>
      </c>
      <c r="D83" s="324">
        <v>206</v>
      </c>
      <c r="E83" s="325">
        <v>4120</v>
      </c>
      <c r="F83" s="326">
        <v>72020</v>
      </c>
      <c r="G83" s="285"/>
      <c r="H83" s="285"/>
      <c r="I83" s="285"/>
      <c r="J83" s="286"/>
      <c r="K83" s="286"/>
      <c r="L83" s="287"/>
      <c r="M83" s="287"/>
      <c r="N83" s="287"/>
      <c r="O83" s="287"/>
      <c r="P83" s="287"/>
    </row>
    <row r="84" spans="1:16" ht="15.6" x14ac:dyDescent="0.3">
      <c r="A84" s="327">
        <v>8</v>
      </c>
      <c r="B84" s="328" t="s">
        <v>261</v>
      </c>
      <c r="C84" s="329" t="s">
        <v>1</v>
      </c>
      <c r="D84" s="329" t="s">
        <v>1</v>
      </c>
      <c r="E84" s="330">
        <v>100</v>
      </c>
      <c r="F84" s="331">
        <v>82020</v>
      </c>
      <c r="G84" s="285"/>
      <c r="H84" s="285"/>
      <c r="I84" s="285"/>
      <c r="J84" s="286"/>
      <c r="K84" s="286"/>
      <c r="L84" s="287"/>
      <c r="M84" s="287"/>
      <c r="N84" s="287"/>
      <c r="O84" s="287"/>
      <c r="P84" s="287"/>
    </row>
    <row r="85" spans="1:16" ht="15.6" x14ac:dyDescent="0.3">
      <c r="A85" s="332">
        <v>9</v>
      </c>
      <c r="B85" s="333" t="s">
        <v>262</v>
      </c>
      <c r="C85" s="334" t="s">
        <v>1</v>
      </c>
      <c r="D85" s="334" t="s">
        <v>1</v>
      </c>
      <c r="E85" s="335">
        <v>100</v>
      </c>
      <c r="F85" s="336">
        <v>92020</v>
      </c>
      <c r="G85" s="285"/>
      <c r="H85" s="285"/>
      <c r="I85" s="285"/>
      <c r="J85" s="286"/>
      <c r="K85" s="286"/>
      <c r="L85" s="287"/>
      <c r="M85" s="287"/>
      <c r="N85" s="287"/>
      <c r="O85" s="287"/>
      <c r="P85" s="287"/>
    </row>
    <row r="86" spans="1:16" ht="15.6" x14ac:dyDescent="0.3">
      <c r="A86" s="332">
        <v>10</v>
      </c>
      <c r="B86" s="333" t="s">
        <v>263</v>
      </c>
      <c r="C86" s="334" t="s">
        <v>1</v>
      </c>
      <c r="D86" s="334" t="s">
        <v>1</v>
      </c>
      <c r="E86" s="335">
        <v>100</v>
      </c>
      <c r="F86" s="336">
        <v>102020</v>
      </c>
      <c r="G86" s="285"/>
      <c r="H86" s="285"/>
      <c r="I86" s="285"/>
      <c r="J86" s="286"/>
      <c r="K86" s="286"/>
      <c r="L86" s="287"/>
      <c r="M86" s="287"/>
      <c r="N86" s="287"/>
      <c r="O86" s="287"/>
      <c r="P86" s="287"/>
    </row>
    <row r="87" spans="1:16" ht="15.6" x14ac:dyDescent="0.3">
      <c r="A87" s="332">
        <v>11</v>
      </c>
      <c r="B87" s="333" t="s">
        <v>264</v>
      </c>
      <c r="C87" s="334" t="s">
        <v>1</v>
      </c>
      <c r="D87" s="334" t="s">
        <v>1</v>
      </c>
      <c r="E87" s="335">
        <v>100</v>
      </c>
      <c r="F87" s="336">
        <v>112020</v>
      </c>
      <c r="G87" s="285"/>
      <c r="H87" s="285"/>
      <c r="I87" s="285"/>
      <c r="J87" s="286"/>
      <c r="K87" s="286"/>
      <c r="L87" s="287"/>
      <c r="M87" s="287"/>
      <c r="N87" s="287"/>
      <c r="O87" s="287"/>
      <c r="P87" s="287"/>
    </row>
    <row r="88" spans="1:16" ht="15.6" x14ac:dyDescent="0.3">
      <c r="A88" s="332">
        <v>12</v>
      </c>
      <c r="B88" s="333" t="s">
        <v>265</v>
      </c>
      <c r="C88" s="334" t="s">
        <v>1</v>
      </c>
      <c r="D88" s="334" t="s">
        <v>1</v>
      </c>
      <c r="E88" s="335">
        <v>100</v>
      </c>
      <c r="F88" s="336">
        <v>122020</v>
      </c>
      <c r="G88" s="285"/>
      <c r="H88" s="285"/>
      <c r="I88" s="285"/>
      <c r="J88" s="286"/>
      <c r="K88" s="286"/>
      <c r="L88" s="287"/>
      <c r="M88" s="287"/>
      <c r="N88" s="287"/>
      <c r="O88" s="287"/>
      <c r="P88" s="287"/>
    </row>
    <row r="89" spans="1:16" ht="15.6" x14ac:dyDescent="0.3">
      <c r="A89" s="332">
        <v>13</v>
      </c>
      <c r="B89" s="333" t="s">
        <v>266</v>
      </c>
      <c r="C89" s="334" t="s">
        <v>1</v>
      </c>
      <c r="D89" s="334" t="s">
        <v>1</v>
      </c>
      <c r="E89" s="335">
        <v>100</v>
      </c>
      <c r="F89" s="336">
        <v>132020</v>
      </c>
      <c r="G89" s="285"/>
      <c r="H89" s="285"/>
      <c r="I89" s="285"/>
      <c r="J89" s="286"/>
      <c r="K89" s="286"/>
      <c r="L89" s="287"/>
      <c r="M89" s="287"/>
      <c r="N89" s="287"/>
      <c r="O89" s="287"/>
      <c r="P89" s="287"/>
    </row>
    <row r="90" spans="1:16" ht="15.6" x14ac:dyDescent="0.3">
      <c r="A90" s="332">
        <v>14</v>
      </c>
      <c r="B90" s="333" t="s">
        <v>267</v>
      </c>
      <c r="C90" s="334" t="s">
        <v>1</v>
      </c>
      <c r="D90" s="334" t="s">
        <v>1</v>
      </c>
      <c r="E90" s="335">
        <v>100</v>
      </c>
      <c r="F90" s="336">
        <v>142020</v>
      </c>
      <c r="G90" s="285"/>
      <c r="H90" s="285"/>
      <c r="I90" s="285"/>
      <c r="J90" s="286"/>
      <c r="K90" s="286"/>
      <c r="L90" s="287"/>
      <c r="M90" s="287"/>
      <c r="N90" s="287"/>
      <c r="O90" s="287"/>
      <c r="P90" s="287"/>
    </row>
    <row r="91" spans="1:16" ht="15.6" x14ac:dyDescent="0.3">
      <c r="A91" s="332">
        <v>15</v>
      </c>
      <c r="B91" s="333" t="s">
        <v>268</v>
      </c>
      <c r="C91" s="334" t="s">
        <v>1</v>
      </c>
      <c r="D91" s="334" t="s">
        <v>1</v>
      </c>
      <c r="E91" s="335">
        <v>100</v>
      </c>
      <c r="F91" s="336">
        <v>152020</v>
      </c>
      <c r="G91" s="285"/>
      <c r="H91" s="285"/>
      <c r="I91" s="285"/>
      <c r="J91" s="286"/>
      <c r="K91" s="286"/>
      <c r="L91" s="287"/>
      <c r="M91" s="287"/>
      <c r="N91" s="287"/>
      <c r="O91" s="287"/>
      <c r="P91" s="287"/>
    </row>
    <row r="92" spans="1:16" ht="15.6" x14ac:dyDescent="0.3">
      <c r="A92" s="332">
        <v>16</v>
      </c>
      <c r="B92" s="333" t="s">
        <v>269</v>
      </c>
      <c r="C92" s="334" t="s">
        <v>1</v>
      </c>
      <c r="D92" s="334" t="s">
        <v>1</v>
      </c>
      <c r="E92" s="335">
        <v>100</v>
      </c>
      <c r="F92" s="336">
        <v>162020</v>
      </c>
      <c r="G92" s="285"/>
      <c r="H92" s="285"/>
      <c r="I92" s="285"/>
      <c r="J92" s="286"/>
      <c r="K92" s="286"/>
      <c r="L92" s="287"/>
      <c r="M92" s="287"/>
      <c r="N92" s="287"/>
      <c r="O92" s="287"/>
      <c r="P92" s="287"/>
    </row>
    <row r="93" spans="1:16" ht="15.6" x14ac:dyDescent="0.3">
      <c r="A93" s="332">
        <v>17</v>
      </c>
      <c r="B93" s="333" t="s">
        <v>270</v>
      </c>
      <c r="C93" s="334" t="s">
        <v>1</v>
      </c>
      <c r="D93" s="334" t="s">
        <v>1</v>
      </c>
      <c r="E93" s="335">
        <v>100</v>
      </c>
      <c r="F93" s="336">
        <v>172020</v>
      </c>
      <c r="G93" s="285"/>
      <c r="H93" s="285"/>
      <c r="I93" s="285"/>
      <c r="J93" s="286"/>
      <c r="K93" s="286"/>
      <c r="L93" s="287"/>
      <c r="M93" s="287"/>
      <c r="N93" s="287"/>
      <c r="O93" s="287"/>
      <c r="P93" s="287"/>
    </row>
    <row r="94" spans="1:16" ht="15.6" x14ac:dyDescent="0.3">
      <c r="A94" s="332">
        <v>18</v>
      </c>
      <c r="B94" s="333" t="s">
        <v>271</v>
      </c>
      <c r="C94" s="334" t="s">
        <v>1</v>
      </c>
      <c r="D94" s="334" t="s">
        <v>1</v>
      </c>
      <c r="E94" s="335">
        <v>100</v>
      </c>
      <c r="F94" s="336">
        <v>182020</v>
      </c>
      <c r="G94" s="285"/>
      <c r="H94" s="285"/>
      <c r="I94" s="285"/>
      <c r="J94" s="286"/>
      <c r="K94" s="286"/>
      <c r="L94" s="287"/>
      <c r="M94" s="287"/>
      <c r="N94" s="287"/>
      <c r="O94" s="287"/>
      <c r="P94" s="287"/>
    </row>
    <row r="95" spans="1:16" ht="15.6" x14ac:dyDescent="0.3">
      <c r="A95" s="332">
        <v>19</v>
      </c>
      <c r="B95" s="333" t="s">
        <v>272</v>
      </c>
      <c r="C95" s="334" t="s">
        <v>1</v>
      </c>
      <c r="D95" s="334" t="s">
        <v>1</v>
      </c>
      <c r="E95" s="335">
        <v>100</v>
      </c>
      <c r="F95" s="336">
        <v>192020</v>
      </c>
      <c r="G95" s="285"/>
      <c r="H95" s="285"/>
      <c r="I95" s="285"/>
      <c r="J95" s="286"/>
      <c r="K95" s="286"/>
      <c r="L95" s="287"/>
      <c r="M95" s="287"/>
      <c r="N95" s="287"/>
      <c r="O95" s="287"/>
      <c r="P95" s="287"/>
    </row>
    <row r="96" spans="1:16" ht="15.6" x14ac:dyDescent="0.3">
      <c r="A96" s="332">
        <v>20</v>
      </c>
      <c r="B96" s="333" t="s">
        <v>273</v>
      </c>
      <c r="C96" s="334" t="s">
        <v>1</v>
      </c>
      <c r="D96" s="334" t="s">
        <v>1</v>
      </c>
      <c r="E96" s="335">
        <v>100</v>
      </c>
      <c r="F96" s="336">
        <v>202020</v>
      </c>
      <c r="G96" s="285"/>
      <c r="H96" s="285"/>
      <c r="I96" s="285"/>
      <c r="J96" s="286"/>
      <c r="K96" s="286"/>
      <c r="L96" s="287"/>
      <c r="M96" s="287"/>
      <c r="N96" s="287"/>
      <c r="O96" s="287"/>
      <c r="P96" s="287"/>
    </row>
    <row r="97" spans="1:16" ht="15.6" x14ac:dyDescent="0.3">
      <c r="A97" s="332">
        <v>21</v>
      </c>
      <c r="B97" s="333" t="s">
        <v>274</v>
      </c>
      <c r="C97" s="334" t="s">
        <v>1</v>
      </c>
      <c r="D97" s="334" t="s">
        <v>1</v>
      </c>
      <c r="E97" s="335">
        <v>100</v>
      </c>
      <c r="F97" s="336">
        <v>212020</v>
      </c>
      <c r="G97" s="285"/>
      <c r="H97" s="285"/>
      <c r="I97" s="285"/>
      <c r="J97" s="286"/>
      <c r="K97" s="286"/>
      <c r="L97" s="287"/>
      <c r="M97" s="287"/>
      <c r="N97" s="287"/>
      <c r="O97" s="287"/>
      <c r="P97" s="287"/>
    </row>
    <row r="98" spans="1:16" ht="15.6" x14ac:dyDescent="0.3">
      <c r="A98" s="332">
        <v>22</v>
      </c>
      <c r="B98" s="333" t="s">
        <v>275</v>
      </c>
      <c r="C98" s="334" t="s">
        <v>1</v>
      </c>
      <c r="D98" s="334" t="s">
        <v>1</v>
      </c>
      <c r="E98" s="335">
        <v>100</v>
      </c>
      <c r="F98" s="336">
        <v>222020</v>
      </c>
      <c r="G98" s="285"/>
      <c r="H98" s="285"/>
      <c r="I98" s="285"/>
      <c r="J98" s="286"/>
      <c r="K98" s="286"/>
      <c r="L98" s="287"/>
      <c r="M98" s="287"/>
      <c r="N98" s="287"/>
      <c r="O98" s="287"/>
      <c r="P98" s="287"/>
    </row>
    <row r="99" spans="1:16" ht="15.6" x14ac:dyDescent="0.3">
      <c r="A99" s="332">
        <v>23</v>
      </c>
      <c r="B99" s="333" t="s">
        <v>276</v>
      </c>
      <c r="C99" s="334" t="s">
        <v>1</v>
      </c>
      <c r="D99" s="334" t="s">
        <v>1</v>
      </c>
      <c r="E99" s="335">
        <v>100</v>
      </c>
      <c r="F99" s="336">
        <v>232020</v>
      </c>
      <c r="G99" s="285"/>
      <c r="H99" s="285"/>
      <c r="I99" s="285"/>
      <c r="J99" s="286"/>
      <c r="K99" s="286"/>
      <c r="L99" s="287"/>
      <c r="M99" s="287"/>
      <c r="N99" s="287"/>
      <c r="O99" s="287"/>
      <c r="P99" s="287"/>
    </row>
    <row r="100" spans="1:16" ht="15.6" x14ac:dyDescent="0.3">
      <c r="A100" s="332">
        <v>24</v>
      </c>
      <c r="B100" s="333" t="s">
        <v>277</v>
      </c>
      <c r="C100" s="334" t="s">
        <v>1</v>
      </c>
      <c r="D100" s="334" t="s">
        <v>1</v>
      </c>
      <c r="E100" s="335">
        <v>100</v>
      </c>
      <c r="F100" s="336">
        <v>242020</v>
      </c>
      <c r="G100" s="285"/>
      <c r="H100" s="285"/>
      <c r="I100" s="285"/>
      <c r="J100" s="286"/>
      <c r="K100" s="286"/>
      <c r="L100" s="287"/>
      <c r="M100" s="287"/>
      <c r="N100" s="287"/>
      <c r="O100" s="287"/>
      <c r="P100" s="287"/>
    </row>
    <row r="101" spans="1:16" ht="15.6" x14ac:dyDescent="0.3">
      <c r="A101" s="332">
        <v>25</v>
      </c>
      <c r="B101" s="333" t="s">
        <v>278</v>
      </c>
      <c r="C101" s="334" t="s">
        <v>1</v>
      </c>
      <c r="D101" s="334" t="s">
        <v>1</v>
      </c>
      <c r="E101" s="335">
        <v>100</v>
      </c>
      <c r="F101" s="336">
        <v>252020</v>
      </c>
      <c r="G101" s="285"/>
      <c r="H101" s="285"/>
      <c r="I101" s="285"/>
      <c r="J101" s="286"/>
      <c r="K101" s="286"/>
      <c r="L101" s="287"/>
      <c r="M101" s="287"/>
      <c r="N101" s="287"/>
      <c r="O101" s="287"/>
      <c r="P101" s="287"/>
    </row>
    <row r="102" spans="1:16" ht="15.6" x14ac:dyDescent="0.3">
      <c r="A102" s="332">
        <v>26</v>
      </c>
      <c r="B102" s="333" t="s">
        <v>279</v>
      </c>
      <c r="C102" s="334" t="s">
        <v>1</v>
      </c>
      <c r="D102" s="334" t="s">
        <v>1</v>
      </c>
      <c r="E102" s="335">
        <v>100</v>
      </c>
      <c r="F102" s="336">
        <v>262020</v>
      </c>
      <c r="G102" s="285"/>
      <c r="H102" s="285"/>
      <c r="I102" s="285"/>
      <c r="J102" s="286"/>
      <c r="K102" s="286"/>
      <c r="L102" s="287"/>
      <c r="M102" s="287"/>
      <c r="N102" s="287"/>
      <c r="O102" s="287"/>
      <c r="P102" s="287"/>
    </row>
    <row r="103" spans="1:16" ht="28.8" x14ac:dyDescent="0.3">
      <c r="A103" s="320">
        <v>27</v>
      </c>
      <c r="B103" s="302" t="s">
        <v>280</v>
      </c>
      <c r="C103" s="337" t="s">
        <v>1</v>
      </c>
      <c r="D103" s="337" t="s">
        <v>1</v>
      </c>
      <c r="E103" s="338">
        <v>100</v>
      </c>
      <c r="F103" s="339">
        <v>272020</v>
      </c>
      <c r="G103" s="285"/>
      <c r="H103" s="285"/>
      <c r="I103" s="285"/>
      <c r="J103" s="286"/>
      <c r="K103" s="286"/>
      <c r="L103" s="287"/>
      <c r="M103" s="287"/>
      <c r="N103" s="287"/>
      <c r="O103" s="287"/>
      <c r="P103" s="287"/>
    </row>
    <row r="104" spans="1:16" ht="15.6" x14ac:dyDescent="0.3">
      <c r="A104" s="390" t="s">
        <v>210</v>
      </c>
      <c r="B104" s="391"/>
      <c r="C104" s="391"/>
      <c r="D104" s="392"/>
      <c r="E104" s="340">
        <v>603940</v>
      </c>
      <c r="F104" s="341"/>
      <c r="G104" s="292"/>
      <c r="H104" s="292"/>
      <c r="I104" s="292"/>
      <c r="J104" s="293"/>
      <c r="K104" s="293"/>
      <c r="L104" s="294"/>
      <c r="M104" s="294"/>
      <c r="N104" s="294"/>
      <c r="O104" s="294"/>
      <c r="P104" s="294"/>
    </row>
  </sheetData>
  <mergeCells count="34">
    <mergeCell ref="A1:F1"/>
    <mergeCell ref="A2:A4"/>
    <mergeCell ref="B2:B4"/>
    <mergeCell ref="C2:C4"/>
    <mergeCell ref="F2:F4"/>
    <mergeCell ref="N2:N4"/>
    <mergeCell ref="O2:O4"/>
    <mergeCell ref="P2:P4"/>
    <mergeCell ref="A5:A9"/>
    <mergeCell ref="E5:E9"/>
    <mergeCell ref="F5:F9"/>
    <mergeCell ref="H2:H4"/>
    <mergeCell ref="I2:I4"/>
    <mergeCell ref="J2:J4"/>
    <mergeCell ref="K2:K4"/>
    <mergeCell ref="L2:L4"/>
    <mergeCell ref="M2:M4"/>
    <mergeCell ref="G2:G4"/>
    <mergeCell ref="A10:A16"/>
    <mergeCell ref="E10:E16"/>
    <mergeCell ref="F10:F16"/>
    <mergeCell ref="A17:A23"/>
    <mergeCell ref="E17:E23"/>
    <mergeCell ref="F17:F23"/>
    <mergeCell ref="A75:A82"/>
    <mergeCell ref="E75:E82"/>
    <mergeCell ref="F75:F82"/>
    <mergeCell ref="A104:D104"/>
    <mergeCell ref="A24:A50"/>
    <mergeCell ref="E24:E50"/>
    <mergeCell ref="F24:F50"/>
    <mergeCell ref="A51:A74"/>
    <mergeCell ref="E51:E74"/>
    <mergeCell ref="F51:F7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č.3_11.6.2020</vt:lpstr>
      <vt:lpstr>MP_Via rustica</vt:lpstr>
      <vt:lpstr>příspěvek Masce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</dc:creator>
  <cp:lastModifiedBy>Michaela</cp:lastModifiedBy>
  <dcterms:created xsi:type="dcterms:W3CDTF">2020-06-15T13:17:09Z</dcterms:created>
  <dcterms:modified xsi:type="dcterms:W3CDTF">2021-09-14T19:01:00Z</dcterms:modified>
</cp:coreProperties>
</file>